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town_clerk\Documents\"/>
    </mc:Choice>
  </mc:AlternateContent>
  <xr:revisionPtr revIDLastSave="0" documentId="8_{6B7EFCFE-7728-41E4-8A03-C70DBC32E4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nuary 2025" sheetId="1" r:id="rId1"/>
    <sheet name="February 2025" sheetId="2" r:id="rId2"/>
    <sheet name="March 2025" sheetId="3" r:id="rId3"/>
    <sheet name="April 2025" sheetId="4" r:id="rId4"/>
    <sheet name="May 2025" sheetId="5" r:id="rId5"/>
    <sheet name="June 2025" sheetId="6" r:id="rId6"/>
    <sheet name="July 2025" sheetId="7" r:id="rId7"/>
    <sheet name="August 2025" sheetId="8" r:id="rId8"/>
    <sheet name="September 2025" sheetId="9" r:id="rId9"/>
    <sheet name="October 2025" sheetId="10" r:id="rId10"/>
    <sheet name="November 2025" sheetId="11" r:id="rId11"/>
    <sheet name="December 2024" sheetId="12" r:id="rId12"/>
    <sheet name="December 2025" sheetId="13" r:id="rId13"/>
    <sheet name="Variances" sheetId="14" r:id="rId14"/>
  </sheets>
  <calcPr calcId="191029"/>
  <extLst>
    <ext uri="GoogleSheetsCustomDataVersion2">
      <go:sheetsCustomData xmlns:go="http://customooxmlschemas.google.com/" r:id="rId18" roundtripDataChecksum="zRnsXoD+fwiWXH8Qgv7xDCjBs6muNA1lVK8+Kn86CtY="/>
    </ext>
  </extLst>
</workbook>
</file>

<file path=xl/calcChain.xml><?xml version="1.0" encoding="utf-8"?>
<calcChain xmlns="http://schemas.openxmlformats.org/spreadsheetml/2006/main">
  <c r="P14" i="14" l="1"/>
  <c r="N14" i="14"/>
  <c r="O14" i="14" s="1"/>
  <c r="L14" i="14"/>
  <c r="M14" i="14" s="1"/>
  <c r="J14" i="14"/>
  <c r="H14" i="14"/>
  <c r="I14" i="14" s="1"/>
  <c r="F14" i="14"/>
  <c r="D14" i="14"/>
  <c r="P13" i="14"/>
  <c r="Q13" i="14" s="1"/>
  <c r="N13" i="14"/>
  <c r="O13" i="14" s="1"/>
  <c r="L13" i="14"/>
  <c r="M13" i="14" s="1"/>
  <c r="J13" i="14"/>
  <c r="K13" i="14" s="1"/>
  <c r="H13" i="14"/>
  <c r="I13" i="14" s="1"/>
  <c r="F13" i="14"/>
  <c r="G13" i="14" s="1"/>
  <c r="D13" i="14"/>
  <c r="P12" i="14"/>
  <c r="Q12" i="14" s="1"/>
  <c r="N12" i="14"/>
  <c r="O12" i="14" s="1"/>
  <c r="L12" i="14"/>
  <c r="M12" i="14" s="1"/>
  <c r="J12" i="14"/>
  <c r="K12" i="14" s="1"/>
  <c r="H12" i="14"/>
  <c r="I12" i="14" s="1"/>
  <c r="F12" i="14"/>
  <c r="D12" i="14"/>
  <c r="E12" i="14" s="1"/>
  <c r="B12" i="14"/>
  <c r="P11" i="14"/>
  <c r="N11" i="14"/>
  <c r="O11" i="14" s="1"/>
  <c r="L11" i="14"/>
  <c r="M11" i="14" s="1"/>
  <c r="J11" i="14"/>
  <c r="H11" i="14"/>
  <c r="I11" i="14" s="1"/>
  <c r="F11" i="14"/>
  <c r="D11" i="14"/>
  <c r="P10" i="14"/>
  <c r="Q10" i="14" s="1"/>
  <c r="N10" i="14"/>
  <c r="L10" i="14"/>
  <c r="M10" i="14" s="1"/>
  <c r="J10" i="14"/>
  <c r="K10" i="14" s="1"/>
  <c r="H10" i="14"/>
  <c r="F10" i="14"/>
  <c r="G10" i="14" s="1"/>
  <c r="D10" i="14"/>
  <c r="P9" i="14"/>
  <c r="Q9" i="14" s="1"/>
  <c r="N9" i="14"/>
  <c r="O9" i="14" s="1"/>
  <c r="L9" i="14"/>
  <c r="M9" i="14" s="1"/>
  <c r="J9" i="14"/>
  <c r="K9" i="14" s="1"/>
  <c r="H9" i="14"/>
  <c r="I9" i="14" s="1"/>
  <c r="F9" i="14"/>
  <c r="G9" i="14" s="1"/>
  <c r="D9" i="14"/>
  <c r="E9" i="14" s="1"/>
  <c r="P8" i="14"/>
  <c r="Q8" i="14" s="1"/>
  <c r="N8" i="14"/>
  <c r="O8" i="14" s="1"/>
  <c r="L8" i="14"/>
  <c r="M8" i="14" s="1"/>
  <c r="J8" i="14"/>
  <c r="K8" i="14" s="1"/>
  <c r="H8" i="14"/>
  <c r="I8" i="14" s="1"/>
  <c r="F8" i="14"/>
  <c r="D8" i="14"/>
  <c r="E8" i="14" s="1"/>
  <c r="P7" i="14"/>
  <c r="Q7" i="14" s="1"/>
  <c r="N7" i="14"/>
  <c r="L7" i="14"/>
  <c r="M7" i="14" s="1"/>
  <c r="J7" i="14"/>
  <c r="K7" i="14" s="1"/>
  <c r="H7" i="14"/>
  <c r="F7" i="14"/>
  <c r="G7" i="14" s="1"/>
  <c r="D7" i="14"/>
  <c r="P6" i="14"/>
  <c r="Q6" i="14" s="1"/>
  <c r="N6" i="14"/>
  <c r="O6" i="14" s="1"/>
  <c r="L6" i="14"/>
  <c r="J6" i="14"/>
  <c r="K6" i="14" s="1"/>
  <c r="H6" i="14"/>
  <c r="I6" i="14" s="1"/>
  <c r="F6" i="14"/>
  <c r="D6" i="14"/>
  <c r="E6" i="14" s="1"/>
  <c r="B6" i="14"/>
  <c r="P5" i="14"/>
  <c r="N5" i="14"/>
  <c r="O5" i="14" s="1"/>
  <c r="L5" i="14"/>
  <c r="M5" i="14" s="1"/>
  <c r="J5" i="14"/>
  <c r="H5" i="14"/>
  <c r="I5" i="14" s="1"/>
  <c r="F5" i="14"/>
  <c r="G5" i="14" s="1"/>
  <c r="D5" i="14"/>
  <c r="P4" i="14"/>
  <c r="Q4" i="14" s="1"/>
  <c r="N4" i="14"/>
  <c r="O4" i="14" s="1"/>
  <c r="L4" i="14"/>
  <c r="M4" i="14" s="1"/>
  <c r="J4" i="14"/>
  <c r="K4" i="14" s="1"/>
  <c r="H4" i="14"/>
  <c r="I4" i="14" s="1"/>
  <c r="F4" i="14"/>
  <c r="G4" i="14" s="1"/>
  <c r="D4" i="14"/>
  <c r="P3" i="14"/>
  <c r="Q3" i="14" s="1"/>
  <c r="N3" i="14"/>
  <c r="O3" i="14" s="1"/>
  <c r="L3" i="14"/>
  <c r="M3" i="14" s="1"/>
  <c r="J3" i="14"/>
  <c r="K3" i="14" s="1"/>
  <c r="H3" i="14"/>
  <c r="I3" i="14" s="1"/>
  <c r="F3" i="14"/>
  <c r="D3" i="14"/>
  <c r="E3" i="14" s="1"/>
  <c r="B3" i="14"/>
  <c r="P2" i="14"/>
  <c r="N2" i="14"/>
  <c r="L2" i="14"/>
  <c r="J2" i="14"/>
  <c r="H2" i="14"/>
  <c r="F2" i="14"/>
  <c r="B2" i="14" s="1"/>
  <c r="D2" i="14"/>
  <c r="B132" i="12"/>
  <c r="D86" i="12" s="1"/>
  <c r="G104" i="12"/>
  <c r="D89" i="12" s="1"/>
  <c r="C103" i="12"/>
  <c r="D87" i="12" s="1"/>
  <c r="D99" i="12"/>
  <c r="E87" i="12" s="1"/>
  <c r="H87" i="12" s="1"/>
  <c r="D97" i="12"/>
  <c r="E89" i="12"/>
  <c r="C87" i="12"/>
  <c r="E86" i="12"/>
  <c r="A84" i="12"/>
  <c r="B80" i="12"/>
  <c r="B71" i="12"/>
  <c r="B70" i="12"/>
  <c r="D69" i="12"/>
  <c r="D73" i="12" s="1"/>
  <c r="B73" i="12" s="1"/>
  <c r="D80" i="12" s="1"/>
  <c r="B69" i="12"/>
  <c r="B65" i="12"/>
  <c r="B64" i="12"/>
  <c r="B63" i="12"/>
  <c r="E62" i="12"/>
  <c r="E66" i="12" s="1"/>
  <c r="E79" i="12" s="1"/>
  <c r="C62" i="12"/>
  <c r="C66" i="12" s="1"/>
  <c r="G58" i="12"/>
  <c r="B58" i="12"/>
  <c r="B47" i="12"/>
  <c r="D46" i="12"/>
  <c r="B45" i="12"/>
  <c r="B44" i="12"/>
  <c r="B43" i="12"/>
  <c r="E42" i="12"/>
  <c r="D42" i="12"/>
  <c r="C42" i="12"/>
  <c r="B42" i="12" s="1"/>
  <c r="E41" i="12"/>
  <c r="E46" i="12" s="1"/>
  <c r="D41" i="12"/>
  <c r="C41" i="12"/>
  <c r="G40" i="12"/>
  <c r="B40" i="12"/>
  <c r="B37" i="12"/>
  <c r="H36" i="12"/>
  <c r="B35" i="12"/>
  <c r="B34" i="12"/>
  <c r="E33" i="12"/>
  <c r="D33" i="12"/>
  <c r="C33" i="12"/>
  <c r="B33" i="12"/>
  <c r="E32" i="12"/>
  <c r="D32" i="12"/>
  <c r="C32" i="12"/>
  <c r="B32" i="12"/>
  <c r="I31" i="12"/>
  <c r="H31" i="12"/>
  <c r="G31" i="12"/>
  <c r="F31" i="12"/>
  <c r="F36" i="12" s="1"/>
  <c r="F38" i="12" s="1"/>
  <c r="E31" i="12"/>
  <c r="D31" i="12"/>
  <c r="C31" i="12"/>
  <c r="B31" i="12"/>
  <c r="B25" i="12"/>
  <c r="B24" i="12"/>
  <c r="B23" i="12"/>
  <c r="I22" i="12"/>
  <c r="H22" i="12"/>
  <c r="G22" i="12"/>
  <c r="F22" i="12"/>
  <c r="E22" i="12"/>
  <c r="C22" i="12"/>
  <c r="D20" i="12"/>
  <c r="D22" i="12" s="1"/>
  <c r="D36" i="12" s="1"/>
  <c r="I12" i="12"/>
  <c r="I36" i="12" s="1"/>
  <c r="H12" i="12"/>
  <c r="F12" i="12"/>
  <c r="E12" i="12"/>
  <c r="E36" i="12" s="1"/>
  <c r="E78" i="12" s="1"/>
  <c r="E82" i="12" s="1"/>
  <c r="D12" i="12"/>
  <c r="C12" i="12"/>
  <c r="I9" i="12"/>
  <c r="H9" i="12"/>
  <c r="G9" i="12"/>
  <c r="F9" i="12"/>
  <c r="E9" i="12"/>
  <c r="D9" i="12"/>
  <c r="C9" i="12"/>
  <c r="B9" i="12"/>
  <c r="C107" i="5"/>
  <c r="D72" i="5" s="1"/>
  <c r="J96" i="5"/>
  <c r="J90" i="5"/>
  <c r="D75" i="5" s="1"/>
  <c r="D89" i="5"/>
  <c r="E85" i="5"/>
  <c r="E75" i="5"/>
  <c r="E73" i="5"/>
  <c r="I73" i="5" s="1"/>
  <c r="D73" i="5"/>
  <c r="C73" i="5"/>
  <c r="E72" i="5"/>
  <c r="A70" i="5"/>
  <c r="M58" i="5"/>
  <c r="B58" i="5"/>
  <c r="B47" i="5"/>
  <c r="L46" i="5"/>
  <c r="K46" i="5"/>
  <c r="J46" i="5"/>
  <c r="I46" i="5"/>
  <c r="H46" i="5"/>
  <c r="G46" i="5"/>
  <c r="F46" i="5"/>
  <c r="E46" i="5"/>
  <c r="D46" i="5"/>
  <c r="C46" i="5"/>
  <c r="B45" i="5"/>
  <c r="B44" i="5"/>
  <c r="B43" i="5"/>
  <c r="B42" i="5"/>
  <c r="B41" i="5"/>
  <c r="L37" i="5"/>
  <c r="K37" i="5"/>
  <c r="J37" i="5"/>
  <c r="I37" i="5"/>
  <c r="F37" i="5"/>
  <c r="E37" i="5"/>
  <c r="D37" i="5"/>
  <c r="C37" i="5"/>
  <c r="J36" i="5"/>
  <c r="D36" i="5"/>
  <c r="B35" i="5"/>
  <c r="B34" i="5"/>
  <c r="B33" i="5"/>
  <c r="B32" i="5"/>
  <c r="N31" i="5"/>
  <c r="M31" i="5"/>
  <c r="L31" i="5"/>
  <c r="K31" i="5"/>
  <c r="J31" i="5"/>
  <c r="I31" i="5"/>
  <c r="H31" i="5"/>
  <c r="G31" i="5"/>
  <c r="B25" i="5"/>
  <c r="F24" i="5"/>
  <c r="F31" i="5" s="1"/>
  <c r="E24" i="5"/>
  <c r="E31" i="5" s="1"/>
  <c r="D24" i="5"/>
  <c r="D31" i="5" s="1"/>
  <c r="C24" i="5"/>
  <c r="B24" i="5" s="1"/>
  <c r="B23" i="5"/>
  <c r="N22" i="5"/>
  <c r="M22" i="5"/>
  <c r="L22" i="5"/>
  <c r="K22" i="5"/>
  <c r="J22" i="5"/>
  <c r="I22" i="5"/>
  <c r="H22" i="5"/>
  <c r="G22" i="5"/>
  <c r="F22" i="5"/>
  <c r="E22" i="5"/>
  <c r="D22" i="5"/>
  <c r="C22" i="5"/>
  <c r="N12" i="5"/>
  <c r="N36" i="5" s="1"/>
  <c r="L12" i="5"/>
  <c r="L36" i="5" s="1"/>
  <c r="L64" i="5" s="1"/>
  <c r="L68" i="5" s="1"/>
  <c r="J12" i="5"/>
  <c r="H12" i="5"/>
  <c r="H36" i="5" s="1"/>
  <c r="F12" i="5"/>
  <c r="F36" i="5" s="1"/>
  <c r="F64" i="5" s="1"/>
  <c r="F68" i="5" s="1"/>
  <c r="D12" i="5"/>
  <c r="N9" i="5"/>
  <c r="M9" i="5"/>
  <c r="L9" i="5"/>
  <c r="K9" i="5"/>
  <c r="K12" i="5" s="1"/>
  <c r="K36" i="5" s="1"/>
  <c r="K64" i="5" s="1"/>
  <c r="K68" i="5" s="1"/>
  <c r="J9" i="5"/>
  <c r="I9" i="5"/>
  <c r="I12" i="5" s="1"/>
  <c r="H9" i="5"/>
  <c r="G9" i="5"/>
  <c r="G12" i="5" s="1"/>
  <c r="G36" i="5" s="1"/>
  <c r="F9" i="5"/>
  <c r="E9" i="5"/>
  <c r="E12" i="5" s="1"/>
  <c r="E36" i="5" s="1"/>
  <c r="E64" i="5" s="1"/>
  <c r="E68" i="5" s="1"/>
  <c r="D9" i="5"/>
  <c r="C9" i="5"/>
  <c r="C12" i="5" s="1"/>
  <c r="B9" i="5"/>
  <c r="C107" i="4"/>
  <c r="D72" i="4" s="1"/>
  <c r="F72" i="4" s="1"/>
  <c r="J96" i="4"/>
  <c r="J90" i="4"/>
  <c r="D89" i="4"/>
  <c r="E85" i="4"/>
  <c r="E75" i="4"/>
  <c r="D75" i="4"/>
  <c r="E73" i="4"/>
  <c r="I73" i="4" s="1"/>
  <c r="D73" i="4"/>
  <c r="C73" i="4"/>
  <c r="E72" i="4"/>
  <c r="A70" i="4"/>
  <c r="M58" i="4"/>
  <c r="B58" i="4"/>
  <c r="B47" i="4"/>
  <c r="L46" i="4"/>
  <c r="K46" i="4"/>
  <c r="J46" i="4"/>
  <c r="I46" i="4"/>
  <c r="H46" i="4"/>
  <c r="G46" i="4"/>
  <c r="F46" i="4"/>
  <c r="E46" i="4"/>
  <c r="D46" i="4"/>
  <c r="C46" i="4"/>
  <c r="M46" i="4" s="1"/>
  <c r="B46" i="4" s="1"/>
  <c r="B45" i="4"/>
  <c r="B44" i="4"/>
  <c r="B43" i="4"/>
  <c r="B42" i="4"/>
  <c r="B41" i="4"/>
  <c r="H38" i="4"/>
  <c r="L37" i="4"/>
  <c r="K37" i="4"/>
  <c r="J37" i="4"/>
  <c r="I37" i="4"/>
  <c r="F37" i="4"/>
  <c r="E37" i="4"/>
  <c r="D37" i="4"/>
  <c r="C37" i="4"/>
  <c r="N36" i="4"/>
  <c r="N38" i="4" s="1"/>
  <c r="H36" i="4"/>
  <c r="H64" i="4" s="1"/>
  <c r="H68" i="4" s="1"/>
  <c r="D36" i="4"/>
  <c r="D64" i="4" s="1"/>
  <c r="D68" i="4" s="1"/>
  <c r="B35" i="4"/>
  <c r="B34" i="4"/>
  <c r="B33" i="4"/>
  <c r="B32" i="4"/>
  <c r="N31" i="4"/>
  <c r="M31" i="4"/>
  <c r="L31" i="4"/>
  <c r="K31" i="4"/>
  <c r="J31" i="4"/>
  <c r="I31" i="4"/>
  <c r="H31" i="4"/>
  <c r="G31" i="4"/>
  <c r="F31" i="4"/>
  <c r="E31" i="4"/>
  <c r="D31" i="4"/>
  <c r="C31" i="4"/>
  <c r="B25" i="4"/>
  <c r="B24" i="4"/>
  <c r="B23" i="4"/>
  <c r="N22" i="4"/>
  <c r="M22" i="4"/>
  <c r="L22" i="4"/>
  <c r="K22" i="4"/>
  <c r="J22" i="4"/>
  <c r="I22" i="4"/>
  <c r="H22" i="4"/>
  <c r="G22" i="4"/>
  <c r="F22" i="4"/>
  <c r="E22" i="4"/>
  <c r="D22" i="4"/>
  <c r="C22" i="4"/>
  <c r="N12" i="4"/>
  <c r="L12" i="4"/>
  <c r="L36" i="4" s="1"/>
  <c r="J12" i="4"/>
  <c r="J36" i="4" s="1"/>
  <c r="H12" i="4"/>
  <c r="F12" i="4"/>
  <c r="F36" i="4" s="1"/>
  <c r="D12" i="4"/>
  <c r="N9" i="4"/>
  <c r="M9" i="4"/>
  <c r="L9" i="4"/>
  <c r="K9" i="4"/>
  <c r="K12" i="4" s="1"/>
  <c r="K36" i="4" s="1"/>
  <c r="K64" i="4" s="1"/>
  <c r="K68" i="4" s="1"/>
  <c r="J9" i="4"/>
  <c r="I9" i="4"/>
  <c r="I12" i="4" s="1"/>
  <c r="H9" i="4"/>
  <c r="G9" i="4"/>
  <c r="G12" i="4" s="1"/>
  <c r="F9" i="4"/>
  <c r="E9" i="4"/>
  <c r="E12" i="4" s="1"/>
  <c r="E36" i="4" s="1"/>
  <c r="E64" i="4" s="1"/>
  <c r="E68" i="4" s="1"/>
  <c r="D9" i="4"/>
  <c r="C9" i="4"/>
  <c r="C12" i="4" s="1"/>
  <c r="B9" i="4"/>
  <c r="C107" i="3"/>
  <c r="D72" i="3" s="1"/>
  <c r="J96" i="3"/>
  <c r="J90" i="3"/>
  <c r="D75" i="3" s="1"/>
  <c r="D89" i="3"/>
  <c r="E85" i="3"/>
  <c r="E75" i="3"/>
  <c r="E73" i="3"/>
  <c r="D73" i="3"/>
  <c r="C73" i="3"/>
  <c r="I72" i="3"/>
  <c r="E72" i="3"/>
  <c r="A70" i="3"/>
  <c r="E64" i="3"/>
  <c r="E68" i="3" s="1"/>
  <c r="M58" i="3"/>
  <c r="B58" i="3"/>
  <c r="B47" i="3"/>
  <c r="L46" i="3"/>
  <c r="K46" i="3"/>
  <c r="J46" i="3"/>
  <c r="I46" i="3"/>
  <c r="H46" i="3"/>
  <c r="G46" i="3"/>
  <c r="F46" i="3"/>
  <c r="E46" i="3"/>
  <c r="D46" i="3"/>
  <c r="M46" i="3" s="1"/>
  <c r="B46" i="3" s="1"/>
  <c r="C46" i="3"/>
  <c r="B45" i="3"/>
  <c r="B44" i="3"/>
  <c r="B43" i="3"/>
  <c r="B42" i="3"/>
  <c r="B41" i="3"/>
  <c r="K38" i="3"/>
  <c r="L37" i="3"/>
  <c r="K37" i="3"/>
  <c r="J37" i="3"/>
  <c r="I37" i="3"/>
  <c r="F37" i="3"/>
  <c r="E37" i="3"/>
  <c r="D37" i="3"/>
  <c r="C37" i="3"/>
  <c r="B37" i="3"/>
  <c r="I36" i="3"/>
  <c r="I64" i="3" s="1"/>
  <c r="I68" i="3" s="1"/>
  <c r="C36" i="3"/>
  <c r="B35" i="3"/>
  <c r="B34" i="3"/>
  <c r="B33" i="3"/>
  <c r="B32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B25" i="3"/>
  <c r="B24" i="3"/>
  <c r="B23" i="3"/>
  <c r="N22" i="3"/>
  <c r="M22" i="3"/>
  <c r="L22" i="3"/>
  <c r="K22" i="3"/>
  <c r="J22" i="3"/>
  <c r="I22" i="3"/>
  <c r="H22" i="3"/>
  <c r="G22" i="3"/>
  <c r="F22" i="3"/>
  <c r="B22" i="3" s="1"/>
  <c r="E22" i="3"/>
  <c r="D22" i="3"/>
  <c r="C22" i="3"/>
  <c r="M12" i="3"/>
  <c r="I12" i="3"/>
  <c r="G12" i="3"/>
  <c r="G36" i="3" s="1"/>
  <c r="C12" i="3"/>
  <c r="B12" i="3" s="1"/>
  <c r="N9" i="3"/>
  <c r="N12" i="3" s="1"/>
  <c r="M9" i="3"/>
  <c r="B40" i="3" s="1"/>
  <c r="L9" i="3"/>
  <c r="L12" i="3" s="1"/>
  <c r="K9" i="3"/>
  <c r="K12" i="3" s="1"/>
  <c r="K36" i="3" s="1"/>
  <c r="K64" i="3" s="1"/>
  <c r="K68" i="3" s="1"/>
  <c r="J9" i="3"/>
  <c r="J12" i="3" s="1"/>
  <c r="J36" i="3" s="1"/>
  <c r="J64" i="3" s="1"/>
  <c r="J68" i="3" s="1"/>
  <c r="I9" i="3"/>
  <c r="H9" i="3"/>
  <c r="H12" i="3" s="1"/>
  <c r="G9" i="3"/>
  <c r="F9" i="3"/>
  <c r="F12" i="3" s="1"/>
  <c r="E9" i="3"/>
  <c r="E12" i="3" s="1"/>
  <c r="E36" i="3" s="1"/>
  <c r="E38" i="3" s="1"/>
  <c r="D9" i="3"/>
  <c r="D12" i="3" s="1"/>
  <c r="D36" i="3" s="1"/>
  <c r="D64" i="3" s="1"/>
  <c r="D68" i="3" s="1"/>
  <c r="C9" i="3"/>
  <c r="B9" i="3"/>
  <c r="C107" i="2"/>
  <c r="J96" i="2"/>
  <c r="J90" i="2"/>
  <c r="D75" i="2" s="1"/>
  <c r="D89" i="2"/>
  <c r="E85" i="2"/>
  <c r="E75" i="2"/>
  <c r="E73" i="2"/>
  <c r="D73" i="2"/>
  <c r="C73" i="2"/>
  <c r="I73" i="2" s="1"/>
  <c r="E72" i="2"/>
  <c r="D72" i="2"/>
  <c r="I72" i="2" s="1"/>
  <c r="A70" i="2"/>
  <c r="M56" i="2"/>
  <c r="M58" i="2" s="1"/>
  <c r="B58" i="2" s="1"/>
  <c r="M55" i="2"/>
  <c r="M51" i="2"/>
  <c r="B47" i="2"/>
  <c r="L46" i="2"/>
  <c r="K46" i="2"/>
  <c r="J46" i="2"/>
  <c r="I46" i="2"/>
  <c r="H46" i="2"/>
  <c r="G46" i="2"/>
  <c r="F46" i="2"/>
  <c r="E46" i="2"/>
  <c r="M46" i="2" s="1"/>
  <c r="B46" i="2" s="1"/>
  <c r="D46" i="2"/>
  <c r="C46" i="2"/>
  <c r="B45" i="2"/>
  <c r="B44" i="2"/>
  <c r="B43" i="2"/>
  <c r="B42" i="2"/>
  <c r="B41" i="2"/>
  <c r="B40" i="2"/>
  <c r="B59" i="2" s="1"/>
  <c r="L37" i="2"/>
  <c r="K37" i="2"/>
  <c r="I37" i="2"/>
  <c r="F37" i="2"/>
  <c r="E37" i="2"/>
  <c r="E38" i="2" s="1"/>
  <c r="D37" i="2"/>
  <c r="C37" i="2"/>
  <c r="B37" i="2"/>
  <c r="I36" i="2"/>
  <c r="C36" i="2"/>
  <c r="B35" i="2"/>
  <c r="B34" i="2"/>
  <c r="B33" i="2"/>
  <c r="B32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B25" i="2"/>
  <c r="B24" i="2"/>
  <c r="B23" i="2"/>
  <c r="N22" i="2"/>
  <c r="M22" i="2"/>
  <c r="L22" i="2"/>
  <c r="K22" i="2"/>
  <c r="J22" i="2"/>
  <c r="I22" i="2"/>
  <c r="H22" i="2"/>
  <c r="G22" i="2"/>
  <c r="F22" i="2"/>
  <c r="B22" i="2" s="1"/>
  <c r="E22" i="2"/>
  <c r="D22" i="2"/>
  <c r="C22" i="2"/>
  <c r="M12" i="2"/>
  <c r="I12" i="2"/>
  <c r="G12" i="2"/>
  <c r="G36" i="2" s="1"/>
  <c r="C12" i="2"/>
  <c r="N9" i="2"/>
  <c r="N12" i="2" s="1"/>
  <c r="N36" i="2" s="1"/>
  <c r="M9" i="2"/>
  <c r="L9" i="2"/>
  <c r="L12" i="2" s="1"/>
  <c r="K9" i="2"/>
  <c r="K12" i="2" s="1"/>
  <c r="K36" i="2" s="1"/>
  <c r="K64" i="2" s="1"/>
  <c r="K68" i="2" s="1"/>
  <c r="J9" i="2"/>
  <c r="J12" i="2" s="1"/>
  <c r="J36" i="2" s="1"/>
  <c r="I9" i="2"/>
  <c r="H9" i="2"/>
  <c r="H12" i="2" s="1"/>
  <c r="H36" i="2" s="1"/>
  <c r="H38" i="2" s="1"/>
  <c r="G9" i="2"/>
  <c r="F9" i="2"/>
  <c r="F12" i="2" s="1"/>
  <c r="E9" i="2"/>
  <c r="E12" i="2" s="1"/>
  <c r="E36" i="2" s="1"/>
  <c r="E64" i="2" s="1"/>
  <c r="E68" i="2" s="1"/>
  <c r="D9" i="2"/>
  <c r="D12" i="2" s="1"/>
  <c r="D36" i="2" s="1"/>
  <c r="D64" i="2" s="1"/>
  <c r="D68" i="2" s="1"/>
  <c r="C9" i="2"/>
  <c r="B9" i="2"/>
  <c r="C107" i="1"/>
  <c r="J96" i="1"/>
  <c r="J90" i="1"/>
  <c r="D75" i="1" s="1"/>
  <c r="D89" i="1"/>
  <c r="D73" i="1" s="1"/>
  <c r="E85" i="1"/>
  <c r="E75" i="1"/>
  <c r="E73" i="1"/>
  <c r="C73" i="1"/>
  <c r="I73" i="1" s="1"/>
  <c r="B73" i="1"/>
  <c r="E72" i="1"/>
  <c r="D72" i="1"/>
  <c r="I72" i="1" s="1"/>
  <c r="A70" i="1"/>
  <c r="M56" i="1"/>
  <c r="M58" i="1" s="1"/>
  <c r="B58" i="1" s="1"/>
  <c r="M54" i="1"/>
  <c r="M52" i="1"/>
  <c r="M51" i="1"/>
  <c r="M49" i="1"/>
  <c r="B47" i="1"/>
  <c r="L46" i="1"/>
  <c r="K46" i="1"/>
  <c r="J46" i="1"/>
  <c r="I46" i="1"/>
  <c r="H46" i="1"/>
  <c r="G46" i="1"/>
  <c r="F46" i="1"/>
  <c r="E46" i="1"/>
  <c r="D46" i="1"/>
  <c r="C46" i="1"/>
  <c r="M46" i="1" s="1"/>
  <c r="B46" i="1" s="1"/>
  <c r="B45" i="1"/>
  <c r="B44" i="1"/>
  <c r="B43" i="1"/>
  <c r="B42" i="1"/>
  <c r="B41" i="1"/>
  <c r="I37" i="1"/>
  <c r="B37" i="1"/>
  <c r="K36" i="1"/>
  <c r="B35" i="1"/>
  <c r="B34" i="1"/>
  <c r="B33" i="1"/>
  <c r="B32" i="1"/>
  <c r="N31" i="1"/>
  <c r="M31" i="1"/>
  <c r="L31" i="1"/>
  <c r="K31" i="1"/>
  <c r="J31" i="1"/>
  <c r="I31" i="1"/>
  <c r="H31" i="1"/>
  <c r="G31" i="1"/>
  <c r="F31" i="1"/>
  <c r="E31" i="1"/>
  <c r="D31" i="1"/>
  <c r="C31" i="1"/>
  <c r="B25" i="1"/>
  <c r="B24" i="1"/>
  <c r="B23" i="1"/>
  <c r="N22" i="1"/>
  <c r="M22" i="1"/>
  <c r="L22" i="1"/>
  <c r="K22" i="1"/>
  <c r="J22" i="1"/>
  <c r="I22" i="1"/>
  <c r="H22" i="1"/>
  <c r="B22" i="1" s="1"/>
  <c r="G22" i="1"/>
  <c r="F22" i="1"/>
  <c r="E22" i="1"/>
  <c r="D22" i="1"/>
  <c r="C22" i="1"/>
  <c r="K12" i="1"/>
  <c r="I12" i="1"/>
  <c r="I36" i="1" s="1"/>
  <c r="E12" i="1"/>
  <c r="E36" i="1" s="1"/>
  <c r="C12" i="1"/>
  <c r="N9" i="1"/>
  <c r="N12" i="1" s="1"/>
  <c r="M9" i="1"/>
  <c r="M12" i="1" s="1"/>
  <c r="L9" i="1"/>
  <c r="L12" i="1" s="1"/>
  <c r="K9" i="1"/>
  <c r="J9" i="1"/>
  <c r="J12" i="1" s="1"/>
  <c r="J36" i="1" s="1"/>
  <c r="J64" i="1" s="1"/>
  <c r="J68" i="1" s="1"/>
  <c r="I9" i="1"/>
  <c r="H9" i="1"/>
  <c r="H12" i="1" s="1"/>
  <c r="G9" i="1"/>
  <c r="G12" i="1" s="1"/>
  <c r="G36" i="1" s="1"/>
  <c r="F9" i="1"/>
  <c r="F12" i="1" s="1"/>
  <c r="E9" i="1"/>
  <c r="D9" i="1"/>
  <c r="D12" i="1" s="1"/>
  <c r="D36" i="1" s="1"/>
  <c r="D64" i="1" s="1"/>
  <c r="D68" i="1" s="1"/>
  <c r="C9" i="1"/>
  <c r="B7" i="1"/>
  <c r="B6" i="1"/>
  <c r="B5" i="1"/>
  <c r="B4" i="1"/>
  <c r="E64" i="1" l="1"/>
  <c r="E68" i="1" s="1"/>
  <c r="E38" i="1"/>
  <c r="G64" i="1"/>
  <c r="G68" i="1" s="1"/>
  <c r="G38" i="1"/>
  <c r="C64" i="3"/>
  <c r="H36" i="1"/>
  <c r="C38" i="2"/>
  <c r="C64" i="2"/>
  <c r="M63" i="2"/>
  <c r="M36" i="2"/>
  <c r="M38" i="2" s="1"/>
  <c r="B75" i="2"/>
  <c r="G38" i="3"/>
  <c r="G64" i="3"/>
  <c r="G68" i="3" s="1"/>
  <c r="I38" i="3"/>
  <c r="J64" i="4"/>
  <c r="J68" i="4" s="1"/>
  <c r="J38" i="4"/>
  <c r="B12" i="1"/>
  <c r="C36" i="1"/>
  <c r="J64" i="2"/>
  <c r="J68" i="2" s="1"/>
  <c r="J38" i="2"/>
  <c r="G64" i="2"/>
  <c r="G68" i="2" s="1"/>
  <c r="G38" i="2"/>
  <c r="I38" i="2"/>
  <c r="I64" i="2"/>
  <c r="I68" i="2" s="1"/>
  <c r="F75" i="2"/>
  <c r="B73" i="3"/>
  <c r="J38" i="3"/>
  <c r="L64" i="4"/>
  <c r="L68" i="4" s="1"/>
  <c r="L38" i="4"/>
  <c r="N36" i="1"/>
  <c r="B12" i="2"/>
  <c r="D38" i="1"/>
  <c r="K38" i="2"/>
  <c r="I74" i="2"/>
  <c r="F36" i="3"/>
  <c r="L36" i="3"/>
  <c r="L64" i="3" s="1"/>
  <c r="L68" i="3" s="1"/>
  <c r="C38" i="3"/>
  <c r="B9" i="1"/>
  <c r="I64" i="1"/>
  <c r="I68" i="1" s="1"/>
  <c r="I38" i="1"/>
  <c r="K64" i="1"/>
  <c r="K68" i="1" s="1"/>
  <c r="K38" i="1"/>
  <c r="F36" i="2"/>
  <c r="L36" i="2"/>
  <c r="H64" i="2"/>
  <c r="H68" i="2" s="1"/>
  <c r="B59" i="3"/>
  <c r="D38" i="3"/>
  <c r="L38" i="3"/>
  <c r="F36" i="1"/>
  <c r="L36" i="1"/>
  <c r="B31" i="1"/>
  <c r="J38" i="1"/>
  <c r="I74" i="1"/>
  <c r="D38" i="2"/>
  <c r="B73" i="2"/>
  <c r="H36" i="3"/>
  <c r="N36" i="3"/>
  <c r="F64" i="4"/>
  <c r="F68" i="4" s="1"/>
  <c r="F38" i="4"/>
  <c r="N64" i="2"/>
  <c r="N68" i="2" s="1"/>
  <c r="N38" i="2"/>
  <c r="N64" i="4"/>
  <c r="N68" i="4" s="1"/>
  <c r="D64" i="5"/>
  <c r="D68" i="5" s="1"/>
  <c r="D38" i="5"/>
  <c r="I38" i="12"/>
  <c r="I78" i="12"/>
  <c r="I82" i="12" s="1"/>
  <c r="H38" i="12"/>
  <c r="H78" i="12"/>
  <c r="H82" i="12" s="1"/>
  <c r="H86" i="12"/>
  <c r="H88" i="12" s="1"/>
  <c r="F86" i="12"/>
  <c r="B10" i="14"/>
  <c r="E10" i="14"/>
  <c r="B14" i="14"/>
  <c r="C14" i="14" s="1"/>
  <c r="G14" i="14"/>
  <c r="B40" i="1"/>
  <c r="B59" i="1" s="1"/>
  <c r="B37" i="4"/>
  <c r="K38" i="4"/>
  <c r="H64" i="5"/>
  <c r="H68" i="5" s="1"/>
  <c r="H38" i="5"/>
  <c r="J64" i="5"/>
  <c r="J68" i="5" s="1"/>
  <c r="J38" i="5"/>
  <c r="B12" i="12"/>
  <c r="C36" i="12"/>
  <c r="D38" i="12"/>
  <c r="D78" i="12"/>
  <c r="D82" i="12" s="1"/>
  <c r="C79" i="12"/>
  <c r="B79" i="12" s="1"/>
  <c r="B66" i="12"/>
  <c r="O7" i="14"/>
  <c r="E11" i="14"/>
  <c r="Q11" i="14"/>
  <c r="F73" i="3"/>
  <c r="F72" i="3"/>
  <c r="G36" i="4"/>
  <c r="M12" i="4"/>
  <c r="B40" i="4"/>
  <c r="B59" i="4" s="1"/>
  <c r="B31" i="4"/>
  <c r="B37" i="5"/>
  <c r="K38" i="5"/>
  <c r="B22" i="12"/>
  <c r="E38" i="12"/>
  <c r="C3" i="14"/>
  <c r="K5" i="14"/>
  <c r="G6" i="14"/>
  <c r="B7" i="14"/>
  <c r="C7" i="14" s="1"/>
  <c r="E7" i="14"/>
  <c r="I10" i="14"/>
  <c r="B11" i="14"/>
  <c r="C11" i="14" s="1"/>
  <c r="G11" i="14"/>
  <c r="K14" i="14"/>
  <c r="I72" i="4"/>
  <c r="I74" i="4" s="1"/>
  <c r="B40" i="5"/>
  <c r="M12" i="5"/>
  <c r="E38" i="4"/>
  <c r="G64" i="5"/>
  <c r="G68" i="5" s="1"/>
  <c r="G38" i="5"/>
  <c r="F72" i="1"/>
  <c r="F74" i="1" s="1"/>
  <c r="F73" i="1"/>
  <c r="F72" i="2"/>
  <c r="F73" i="2"/>
  <c r="C36" i="4"/>
  <c r="I36" i="4"/>
  <c r="I64" i="4" s="1"/>
  <c r="I68" i="4" s="1"/>
  <c r="B12" i="4"/>
  <c r="D38" i="4"/>
  <c r="N64" i="5"/>
  <c r="N68" i="5" s="1"/>
  <c r="N38" i="5"/>
  <c r="E38" i="5"/>
  <c r="F38" i="5"/>
  <c r="I72" i="5"/>
  <c r="I74" i="5" s="1"/>
  <c r="F72" i="5"/>
  <c r="G3" i="14"/>
  <c r="B4" i="14"/>
  <c r="C4" i="14" s="1"/>
  <c r="E4" i="14"/>
  <c r="I7" i="14"/>
  <c r="B8" i="14"/>
  <c r="C8" i="14" s="1"/>
  <c r="G8" i="14"/>
  <c r="B9" i="14"/>
  <c r="K11" i="14"/>
  <c r="G12" i="14"/>
  <c r="B13" i="14"/>
  <c r="C13" i="14" s="1"/>
  <c r="E13" i="14"/>
  <c r="I73" i="3"/>
  <c r="I74" i="3" s="1"/>
  <c r="B22" i="4"/>
  <c r="I38" i="4"/>
  <c r="C36" i="5"/>
  <c r="B12" i="5"/>
  <c r="I36" i="5"/>
  <c r="I64" i="5" s="1"/>
  <c r="I68" i="5" s="1"/>
  <c r="B22" i="5"/>
  <c r="C31" i="5"/>
  <c r="B31" i="5" s="1"/>
  <c r="L38" i="5"/>
  <c r="M46" i="5"/>
  <c r="B46" i="5" s="1"/>
  <c r="C46" i="12"/>
  <c r="G46" i="12" s="1"/>
  <c r="B46" i="12" s="1"/>
  <c r="B59" i="12" s="1"/>
  <c r="F78" i="12"/>
  <c r="F82" i="12" s="1"/>
  <c r="E5" i="14"/>
  <c r="Q5" i="14"/>
  <c r="M6" i="14"/>
  <c r="O10" i="14"/>
  <c r="E14" i="14"/>
  <c r="Q14" i="14"/>
  <c r="B41" i="12"/>
  <c r="B5" i="14"/>
  <c r="C5" i="14" s="1"/>
  <c r="B62" i="12"/>
  <c r="B36" i="3" l="1"/>
  <c r="B38" i="3" s="1"/>
  <c r="C6" i="14"/>
  <c r="F64" i="2"/>
  <c r="F68" i="2" s="1"/>
  <c r="F38" i="2"/>
  <c r="G36" i="12"/>
  <c r="G38" i="12" s="1"/>
  <c r="G77" i="12"/>
  <c r="B89" i="12"/>
  <c r="F89" i="12" s="1"/>
  <c r="F74" i="2"/>
  <c r="F76" i="2" s="1"/>
  <c r="M63" i="1"/>
  <c r="B75" i="1"/>
  <c r="F75" i="1" s="1"/>
  <c r="M36" i="1"/>
  <c r="M38" i="1" s="1"/>
  <c r="I38" i="5"/>
  <c r="M68" i="2"/>
  <c r="B63" i="2"/>
  <c r="B73" i="5"/>
  <c r="F73" i="5" s="1"/>
  <c r="F74" i="5" s="1"/>
  <c r="B73" i="4"/>
  <c r="F73" i="4" s="1"/>
  <c r="F74" i="4" s="1"/>
  <c r="F76" i="4" s="1"/>
  <c r="C64" i="5"/>
  <c r="B59" i="5"/>
  <c r="B75" i="4"/>
  <c r="F75" i="4" s="1"/>
  <c r="M36" i="4"/>
  <c r="M38" i="4" s="1"/>
  <c r="M63" i="4"/>
  <c r="F64" i="3"/>
  <c r="F68" i="3" s="1"/>
  <c r="F38" i="3"/>
  <c r="C68" i="2"/>
  <c r="B68" i="2" s="1"/>
  <c r="B64" i="2"/>
  <c r="C68" i="3"/>
  <c r="F76" i="1"/>
  <c r="C38" i="12"/>
  <c r="C78" i="12"/>
  <c r="B36" i="12"/>
  <c r="G38" i="4"/>
  <c r="G64" i="4"/>
  <c r="G68" i="4" s="1"/>
  <c r="N38" i="3"/>
  <c r="N64" i="3"/>
  <c r="N68" i="3" s="1"/>
  <c r="C64" i="1"/>
  <c r="C38" i="1"/>
  <c r="B36" i="2"/>
  <c r="B38" i="2" s="1"/>
  <c r="B75" i="3"/>
  <c r="F75" i="3" s="1"/>
  <c r="M63" i="3"/>
  <c r="M36" i="3"/>
  <c r="M38" i="3" s="1"/>
  <c r="N64" i="1"/>
  <c r="N68" i="1" s="1"/>
  <c r="N38" i="1"/>
  <c r="C9" i="14"/>
  <c r="C64" i="4"/>
  <c r="C12" i="14"/>
  <c r="C38" i="5"/>
  <c r="F74" i="3"/>
  <c r="F76" i="3" s="1"/>
  <c r="C38" i="4"/>
  <c r="C10" i="14"/>
  <c r="H64" i="3"/>
  <c r="H68" i="3" s="1"/>
  <c r="H38" i="3"/>
  <c r="L64" i="1"/>
  <c r="L68" i="1" s="1"/>
  <c r="L38" i="1"/>
  <c r="L64" i="2"/>
  <c r="L68" i="2" s="1"/>
  <c r="L38" i="2"/>
  <c r="H38" i="1"/>
  <c r="H64" i="1"/>
  <c r="H68" i="1" s="1"/>
  <c r="F64" i="1"/>
  <c r="F68" i="1" s="1"/>
  <c r="F38" i="1"/>
  <c r="F76" i="5" l="1"/>
  <c r="B68" i="3"/>
  <c r="C68" i="1"/>
  <c r="B68" i="1" s="1"/>
  <c r="B64" i="1"/>
  <c r="G82" i="12"/>
  <c r="B77" i="12"/>
  <c r="B36" i="1"/>
  <c r="B38" i="1" s="1"/>
  <c r="C82" i="12"/>
  <c r="B82" i="12" s="1"/>
  <c r="B78" i="12"/>
  <c r="B75" i="5"/>
  <c r="F75" i="5" s="1"/>
  <c r="M36" i="5"/>
  <c r="M63" i="5"/>
  <c r="B87" i="12"/>
  <c r="B38" i="12"/>
  <c r="B36" i="4"/>
  <c r="B38" i="4" s="1"/>
  <c r="M68" i="3"/>
  <c r="B63" i="3"/>
  <c r="M68" i="1"/>
  <c r="B63" i="1"/>
  <c r="B64" i="4"/>
  <c r="C68" i="4"/>
  <c r="B68" i="4" s="1"/>
  <c r="C68" i="5"/>
  <c r="B64" i="5"/>
  <c r="B64" i="3"/>
  <c r="B63" i="4"/>
  <c r="M68" i="4"/>
  <c r="B88" i="12" l="1"/>
  <c r="F87" i="12"/>
  <c r="F88" i="12" s="1"/>
  <c r="F90" i="12" s="1"/>
  <c r="M68" i="5"/>
  <c r="B68" i="5" s="1"/>
  <c r="B63" i="5"/>
  <c r="M38" i="5"/>
  <c r="B36" i="5"/>
  <c r="B38" i="5" s="1"/>
</calcChain>
</file>

<file path=xl/sharedStrings.xml><?xml version="1.0" encoding="utf-8"?>
<sst xmlns="http://schemas.openxmlformats.org/spreadsheetml/2006/main" count="1001" uniqueCount="162">
  <si>
    <t xml:space="preserve">Month: January 2025                                                                                                                                </t>
  </si>
  <si>
    <t>OPENING BAL</t>
  </si>
  <si>
    <t>FUND</t>
  </si>
  <si>
    <t>A</t>
  </si>
  <si>
    <t>B</t>
  </si>
  <si>
    <t>DA</t>
  </si>
  <si>
    <t>DB</t>
  </si>
  <si>
    <t>H</t>
  </si>
  <si>
    <t>SM</t>
  </si>
  <si>
    <t>SW</t>
  </si>
  <si>
    <t>SW003</t>
  </si>
  <si>
    <t>SW004</t>
  </si>
  <si>
    <t>TA</t>
  </si>
  <si>
    <t>V</t>
  </si>
  <si>
    <t>Cash Accts</t>
  </si>
  <si>
    <t>Fund Balance</t>
  </si>
  <si>
    <t>General Townwide</t>
  </si>
  <si>
    <t>General Outside Village</t>
  </si>
  <si>
    <t>Highway Townwide</t>
  </si>
  <si>
    <t>Highway Outside Village</t>
  </si>
  <si>
    <t>Water District #4</t>
  </si>
  <si>
    <t>WIBA #1</t>
  </si>
  <si>
    <t>Special District Fire</t>
  </si>
  <si>
    <t>Water District 4</t>
  </si>
  <si>
    <t>Peachey Road Water District</t>
  </si>
  <si>
    <t>WIBA #1 Water District</t>
  </si>
  <si>
    <t>Trust and Agency</t>
  </si>
  <si>
    <t>Peachey Water</t>
  </si>
  <si>
    <t>Payroll</t>
  </si>
  <si>
    <t>Savings</t>
  </si>
  <si>
    <t>Checking</t>
  </si>
  <si>
    <t>NYCLASS</t>
  </si>
  <si>
    <t>Total All</t>
  </si>
  <si>
    <t>SAVINGS</t>
  </si>
  <si>
    <t>H-4</t>
  </si>
  <si>
    <t>H-1</t>
  </si>
  <si>
    <t>SW-2</t>
  </si>
  <si>
    <t>SW-PR</t>
  </si>
  <si>
    <t>SW-1</t>
  </si>
  <si>
    <t>Deposits</t>
  </si>
  <si>
    <t>January Deposits</t>
  </si>
  <si>
    <t>Genesee Cty Sales Tax</t>
  </si>
  <si>
    <t>Relevied Taxes</t>
  </si>
  <si>
    <t>WQIP Grant</t>
  </si>
  <si>
    <t>NYS EFC</t>
  </si>
  <si>
    <t>Bond Issued</t>
  </si>
  <si>
    <t>Adjustments</t>
  </si>
  <si>
    <t>EOY Adjustments</t>
  </si>
  <si>
    <t>Total Deposits</t>
  </si>
  <si>
    <t>Interest</t>
  </si>
  <si>
    <t>Abstracts</t>
  </si>
  <si>
    <t>Merchant Fees</t>
  </si>
  <si>
    <t>Returned Checks</t>
  </si>
  <si>
    <t>Sales Tax</t>
  </si>
  <si>
    <t>Voided Checks</t>
  </si>
  <si>
    <t>Transfers OUT</t>
  </si>
  <si>
    <t>Payroll Trans OUT</t>
  </si>
  <si>
    <t>ACCT BAL</t>
  </si>
  <si>
    <t>Books @ 1/31/2025</t>
  </si>
  <si>
    <t>Diff</t>
  </si>
  <si>
    <t>T&amp;A</t>
  </si>
  <si>
    <t>PAYROLL</t>
  </si>
  <si>
    <t>DEP &amp; TRANSFERS</t>
  </si>
  <si>
    <t>Total Dep &amp; Trans</t>
  </si>
  <si>
    <t>DISBURSEMENTS</t>
  </si>
  <si>
    <t>Direct Deposit</t>
  </si>
  <si>
    <t>Pay checks</t>
  </si>
  <si>
    <t>EFTPS</t>
  </si>
  <si>
    <t>NYS Tax</t>
  </si>
  <si>
    <t>Union</t>
  </si>
  <si>
    <t>Def Comp</t>
  </si>
  <si>
    <t>NYS Retirement</t>
  </si>
  <si>
    <t>Medical</t>
  </si>
  <si>
    <t>Other</t>
  </si>
  <si>
    <t>Total Disb</t>
  </si>
  <si>
    <t>CLOSING BAL</t>
  </si>
  <si>
    <t>CASH Balance</t>
  </si>
  <si>
    <t>Water District 2</t>
  </si>
  <si>
    <t>Books</t>
  </si>
  <si>
    <t>Bank/NYCLASS</t>
  </si>
  <si>
    <t>OS</t>
  </si>
  <si>
    <t>DIT</t>
  </si>
  <si>
    <t>diff</t>
  </si>
  <si>
    <t>Operating</t>
  </si>
  <si>
    <t>Savings/NYCLASS</t>
  </si>
  <si>
    <t xml:space="preserve"> </t>
  </si>
  <si>
    <t>DIFF</t>
  </si>
  <si>
    <t>Operating OS</t>
  </si>
  <si>
    <t>SAVINGS DIT</t>
  </si>
  <si>
    <t>Savings Corrections</t>
  </si>
  <si>
    <t>Payroll OS</t>
  </si>
  <si>
    <t>Cash</t>
  </si>
  <si>
    <t>Checks</t>
  </si>
  <si>
    <t>Credit Cards</t>
  </si>
  <si>
    <t>FIS</t>
  </si>
  <si>
    <t>e-Payments</t>
  </si>
  <si>
    <t>EFT</t>
  </si>
  <si>
    <t>VOIDS</t>
  </si>
  <si>
    <t>SAVINGS OS</t>
  </si>
  <si>
    <t>Printing Error</t>
  </si>
  <si>
    <t>Duplicate Payment</t>
  </si>
  <si>
    <t>Incorrect Vendor</t>
  </si>
  <si>
    <t>Lost Check</t>
  </si>
  <si>
    <t>Returned</t>
  </si>
  <si>
    <t>Damaged</t>
  </si>
  <si>
    <t>Operating DIT</t>
  </si>
  <si>
    <t>Wrong Amount</t>
  </si>
  <si>
    <t>Payroll DIT</t>
  </si>
  <si>
    <t xml:space="preserve">Month: February 2025                                                                                                                                </t>
  </si>
  <si>
    <t>February Deposits</t>
  </si>
  <si>
    <t>Books @ 2/28/2025</t>
  </si>
  <si>
    <t xml:space="preserve">Month: March 2025                                                                                                                                </t>
  </si>
  <si>
    <t>March Deposits</t>
  </si>
  <si>
    <t>Timekeeping Fees</t>
  </si>
  <si>
    <t>Books @ 3/31/2025</t>
  </si>
  <si>
    <t xml:space="preserve">Month: April 2025                                                                                                                                </t>
  </si>
  <si>
    <t>Town Hall Capital Project</t>
  </si>
  <si>
    <t>H-6</t>
  </si>
  <si>
    <t>April Deposits</t>
  </si>
  <si>
    <t>Books @ 4/30/2025</t>
  </si>
  <si>
    <t xml:space="preserve">Month: May 2025                                                                                                                                </t>
  </si>
  <si>
    <t>May Deposits</t>
  </si>
  <si>
    <t>Books @ 5/31/2025</t>
  </si>
  <si>
    <t xml:space="preserve">Month: May 2024                                                                                                                                </t>
  </si>
  <si>
    <t>G</t>
  </si>
  <si>
    <t>E</t>
  </si>
  <si>
    <t>S</t>
  </si>
  <si>
    <t>H19</t>
  </si>
  <si>
    <t>H20</t>
  </si>
  <si>
    <t>H21</t>
  </si>
  <si>
    <t>General</t>
  </si>
  <si>
    <t>Electric</t>
  </si>
  <si>
    <t>Sewer</t>
  </si>
  <si>
    <t>Sewer Membranes and Plant Upgrades</t>
  </si>
  <si>
    <t>Sewer Infiltration Study</t>
  </si>
  <si>
    <t>Electric Substation</t>
  </si>
  <si>
    <t>Spec Reserve</t>
  </si>
  <si>
    <t>Elec Reserve</t>
  </si>
  <si>
    <t>Books @ 5/31/2024</t>
  </si>
  <si>
    <t>EOY Adjustment</t>
  </si>
  <si>
    <t>Unemployment</t>
  </si>
  <si>
    <t>Special Reserves</t>
  </si>
  <si>
    <t>TRANSFERS</t>
  </si>
  <si>
    <t>INTEREST</t>
  </si>
  <si>
    <t>DEPOSITS</t>
  </si>
  <si>
    <t>Electric Reserve</t>
  </si>
  <si>
    <t>Total</t>
  </si>
  <si>
    <t>H17</t>
  </si>
  <si>
    <t>H1</t>
  </si>
  <si>
    <t>H16</t>
  </si>
  <si>
    <t>May</t>
  </si>
  <si>
    <t xml:space="preserve">June </t>
  </si>
  <si>
    <t xml:space="preserve">July 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</si>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</sst>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-409]mmmm\-yy"/>
  </numFmts>
  <fonts count="11">
    <font>
      <sz val="11"/>
      <color theme="1"/>
      <name val="Calibri"/>
      <scheme val="minor"/>
    </font>
    <font>
      <b/>
      <sz val="8"/>
      <color theme="1"/>
      <name val="Arial"/>
    </font>
    <font>
      <b/>
      <sz val="10"/>
      <color theme="1"/>
      <name val="Arial"/>
    </font>
    <font>
      <b/>
      <sz val="10"/>
      <color theme="1"/>
      <name val="Arial Narrow"/>
    </font>
    <font>
      <sz val="8"/>
      <color theme="1"/>
      <name val="Arial"/>
    </font>
    <font>
      <sz val="11"/>
      <color theme="1"/>
      <name val="Calibri"/>
    </font>
    <font>
      <sz val="11"/>
      <name val="Calibri"/>
    </font>
    <font>
      <sz val="12"/>
      <color theme="1"/>
      <name val="Calibri"/>
    </font>
    <font>
      <sz val="11"/>
      <color theme="1"/>
      <name val="Calibri"/>
      <scheme val="minor"/>
    </font>
    <font>
      <sz val="11"/>
      <color rgb="FFFF0000"/>
      <name val="Calibri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CC99FF"/>
        <bgColor rgb="FFCC99FF"/>
      </patternFill>
    </fill>
    <fill>
      <patternFill patternType="solid">
        <fgColor rgb="FFB2A1C7"/>
        <bgColor rgb="FFB2A1C7"/>
      </patternFill>
    </fill>
    <fill>
      <patternFill patternType="solid">
        <fgColor rgb="FFC2D69B"/>
        <bgColor rgb="FFC2D69B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4" fillId="0" borderId="0" xfId="0" applyFont="1" applyAlignment="1">
      <alignment horizontal="left"/>
    </xf>
    <xf numFmtId="44" fontId="1" fillId="0" borderId="0" xfId="0" applyNumberFormat="1" applyFont="1"/>
    <xf numFmtId="44" fontId="4" fillId="0" borderId="0" xfId="0" applyNumberFormat="1" applyFont="1"/>
    <xf numFmtId="44" fontId="4" fillId="0" borderId="0" xfId="0" applyNumberFormat="1" applyFont="1" applyAlignment="1">
      <alignment horizontal="center"/>
    </xf>
    <xf numFmtId="44" fontId="1" fillId="0" borderId="0" xfId="0" applyNumberFormat="1" applyFont="1" applyAlignment="1">
      <alignment horizontal="center"/>
    </xf>
    <xf numFmtId="44" fontId="2" fillId="0" borderId="0" xfId="0" applyNumberFormat="1" applyFont="1"/>
    <xf numFmtId="44" fontId="5" fillId="0" borderId="0" xfId="0" applyNumberFormat="1" applyFont="1"/>
    <xf numFmtId="44" fontId="1" fillId="0" borderId="3" xfId="0" applyNumberFormat="1" applyFont="1" applyBorder="1"/>
    <xf numFmtId="44" fontId="1" fillId="3" borderId="1" xfId="0" applyNumberFormat="1" applyFont="1" applyFill="1" applyBorder="1"/>
    <xf numFmtId="0" fontId="1" fillId="3" borderId="1" xfId="0" applyFont="1" applyFill="1" applyBorder="1" applyAlignment="1">
      <alignment horizontal="center"/>
    </xf>
    <xf numFmtId="44" fontId="4" fillId="3" borderId="1" xfId="0" applyNumberFormat="1" applyFont="1" applyFill="1" applyBorder="1"/>
    <xf numFmtId="0" fontId="1" fillId="0" borderId="0" xfId="0" applyFont="1" applyAlignment="1">
      <alignment horizontal="left"/>
    </xf>
    <xf numFmtId="16" fontId="4" fillId="0" borderId="0" xfId="0" applyNumberFormat="1" applyFont="1"/>
    <xf numFmtId="0" fontId="4" fillId="0" borderId="0" xfId="0" applyFont="1"/>
    <xf numFmtId="43" fontId="5" fillId="0" borderId="0" xfId="0" applyNumberFormat="1" applyFont="1"/>
    <xf numFmtId="0" fontId="5" fillId="0" borderId="0" xfId="0" applyFont="1"/>
    <xf numFmtId="2" fontId="4" fillId="0" borderId="0" xfId="0" applyNumberFormat="1" applyFont="1"/>
    <xf numFmtId="0" fontId="1" fillId="0" borderId="0" xfId="0" applyFont="1" applyAlignment="1">
      <alignment horizontal="center"/>
    </xf>
    <xf numFmtId="44" fontId="1" fillId="0" borderId="6" xfId="0" applyNumberFormat="1" applyFont="1" applyBorder="1"/>
    <xf numFmtId="0" fontId="5" fillId="0" borderId="0" xfId="0" applyFont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44" fontId="4" fillId="0" borderId="3" xfId="0" applyNumberFormat="1" applyFont="1" applyBorder="1"/>
    <xf numFmtId="43" fontId="7" fillId="0" borderId="0" xfId="0" applyNumberFormat="1" applyFont="1"/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left"/>
    </xf>
    <xf numFmtId="14" fontId="5" fillId="0" borderId="0" xfId="0" applyNumberFormat="1" applyFont="1"/>
    <xf numFmtId="0" fontId="5" fillId="0" borderId="10" xfId="0" applyFont="1" applyBorder="1" applyAlignment="1">
      <alignment horizontal="right"/>
    </xf>
    <xf numFmtId="43" fontId="7" fillId="0" borderId="11" xfId="0" applyNumberFormat="1" applyFont="1" applyBorder="1"/>
    <xf numFmtId="0" fontId="5" fillId="0" borderId="12" xfId="0" applyFont="1" applyBorder="1" applyAlignment="1">
      <alignment horizontal="right"/>
    </xf>
    <xf numFmtId="43" fontId="7" fillId="0" borderId="13" xfId="0" applyNumberFormat="1" applyFont="1" applyBorder="1"/>
    <xf numFmtId="14" fontId="8" fillId="0" borderId="0" xfId="0" applyNumberFormat="1" applyFont="1"/>
    <xf numFmtId="0" fontId="8" fillId="0" borderId="0" xfId="0" applyFont="1"/>
    <xf numFmtId="0" fontId="5" fillId="0" borderId="12" xfId="0" applyFont="1" applyBorder="1"/>
    <xf numFmtId="44" fontId="7" fillId="0" borderId="3" xfId="0" applyNumberFormat="1" applyFont="1" applyBorder="1"/>
    <xf numFmtId="49" fontId="5" fillId="0" borderId="0" xfId="0" applyNumberFormat="1" applyFont="1" applyAlignment="1">
      <alignment horizontal="right"/>
    </xf>
    <xf numFmtId="43" fontId="10" fillId="0" borderId="0" xfId="0" applyNumberFormat="1" applyFont="1"/>
    <xf numFmtId="0" fontId="5" fillId="0" borderId="7" xfId="0" applyFont="1" applyBorder="1"/>
    <xf numFmtId="44" fontId="5" fillId="0" borderId="14" xfId="0" applyNumberFormat="1" applyFont="1" applyBorder="1"/>
    <xf numFmtId="44" fontId="5" fillId="0" borderId="3" xfId="0" applyNumberFormat="1" applyFont="1" applyBorder="1"/>
    <xf numFmtId="44" fontId="4" fillId="0" borderId="6" xfId="0" applyNumberFormat="1" applyFont="1" applyBorder="1"/>
    <xf numFmtId="4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44" fontId="5" fillId="0" borderId="6" xfId="0" applyNumberFormat="1" applyFont="1" applyBorder="1" applyAlignment="1">
      <alignment horizontal="left"/>
    </xf>
    <xf numFmtId="49" fontId="5" fillId="0" borderId="0" xfId="0" applyNumberFormat="1" applyFont="1"/>
    <xf numFmtId="0" fontId="4" fillId="0" borderId="0" xfId="0" applyFont="1" applyAlignment="1">
      <alignment horizontal="center"/>
    </xf>
    <xf numFmtId="14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44" fontId="5" fillId="0" borderId="0" xfId="0" applyNumberFormat="1" applyFont="1" applyAlignment="1">
      <alignment horizontal="right"/>
    </xf>
    <xf numFmtId="4" fontId="5" fillId="0" borderId="0" xfId="0" applyNumberFormat="1" applyFont="1"/>
    <xf numFmtId="44" fontId="1" fillId="3" borderId="1" xfId="0" applyNumberFormat="1" applyFont="1" applyFill="1" applyBorder="1" applyAlignment="1">
      <alignment horizontal="center"/>
    </xf>
    <xf numFmtId="0" fontId="4" fillId="5" borderId="1" xfId="0" applyFont="1" applyFill="1" applyBorder="1"/>
    <xf numFmtId="44" fontId="1" fillId="5" borderId="1" xfId="0" applyNumberFormat="1" applyFont="1" applyFill="1" applyBorder="1"/>
    <xf numFmtId="44" fontId="4" fillId="5" borderId="1" xfId="0" applyNumberFormat="1" applyFont="1" applyFill="1" applyBorder="1"/>
    <xf numFmtId="44" fontId="4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9" fontId="4" fillId="0" borderId="0" xfId="0" applyNumberFormat="1" applyFont="1"/>
    <xf numFmtId="165" fontId="5" fillId="0" borderId="0" xfId="0" applyNumberFormat="1" applyFont="1"/>
    <xf numFmtId="0" fontId="1" fillId="3" borderId="4" xfId="0" applyFont="1" applyFill="1" applyBorder="1" applyAlignment="1">
      <alignment horizontal="center"/>
    </xf>
    <xf numFmtId="0" fontId="6" fillId="0" borderId="5" xfId="0" applyFont="1" applyBorder="1"/>
    <xf numFmtId="0" fontId="5" fillId="0" borderId="7" xfId="0" applyFont="1" applyBorder="1" applyAlignment="1">
      <alignment horizontal="center"/>
    </xf>
    <xf numFmtId="0" fontId="6" fillId="0" borderId="7" xfId="0" applyFont="1" applyBorder="1"/>
    <xf numFmtId="0" fontId="5" fillId="0" borderId="8" xfId="0" applyFont="1" applyBorder="1" applyAlignment="1">
      <alignment horizontal="center"/>
    </xf>
    <xf numFmtId="0" fontId="6" fillId="0" borderId="9" xfId="0" applyFont="1" applyBorder="1"/>
    <xf numFmtId="0" fontId="9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79"/>
  <sheetViews>
    <sheetView tabSelected="1" workbookViewId="0"/>
  </sheetViews>
  <sheetFormatPr defaultColWidth="14.42578125" defaultRowHeight="15" customHeight="1"/>
  <cols>
    <col min="1" max="1" width="16.7109375" customWidth="1"/>
    <col min="3" max="3" width="16" customWidth="1"/>
    <col min="4" max="4" width="16.140625" customWidth="1"/>
    <col min="5" max="5" width="16.7109375" customWidth="1"/>
    <col min="6" max="6" width="13.28515625" customWidth="1"/>
    <col min="7" max="7" width="14.5703125" customWidth="1"/>
    <col min="10" max="14" width="14.140625" customWidth="1"/>
    <col min="15" max="15" width="12.85546875" customWidth="1"/>
    <col min="16" max="16" width="12.5703125" customWidth="1"/>
    <col min="17" max="17" width="8.7109375" customWidth="1"/>
    <col min="18" max="18" width="13.42578125" customWidth="1"/>
    <col min="19" max="31" width="8.7109375" customWidth="1"/>
  </cols>
  <sheetData>
    <row r="1" spans="1:31">
      <c r="A1" s="1" t="s">
        <v>0</v>
      </c>
      <c r="B1" s="1"/>
      <c r="C1" s="1"/>
      <c r="D1" s="1"/>
      <c r="E1" s="1"/>
      <c r="F1" s="1"/>
      <c r="G1" s="1"/>
    </row>
    <row r="2" spans="1:31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ht="26.25">
      <c r="A3" s="6" t="s">
        <v>14</v>
      </c>
      <c r="B3" s="6" t="s">
        <v>15</v>
      </c>
      <c r="C3" s="7" t="s">
        <v>16</v>
      </c>
      <c r="D3" s="7" t="s">
        <v>17</v>
      </c>
      <c r="E3" s="7" t="s">
        <v>18</v>
      </c>
      <c r="F3" s="7" t="s">
        <v>19</v>
      </c>
      <c r="G3" s="7" t="s">
        <v>20</v>
      </c>
      <c r="H3" s="7" t="s">
        <v>21</v>
      </c>
      <c r="I3" s="7" t="s">
        <v>22</v>
      </c>
      <c r="J3" s="7" t="s">
        <v>23</v>
      </c>
      <c r="K3" s="7" t="s">
        <v>24</v>
      </c>
      <c r="L3" s="7" t="s">
        <v>25</v>
      </c>
      <c r="M3" s="7" t="s">
        <v>26</v>
      </c>
      <c r="N3" s="7" t="s">
        <v>27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>
      <c r="A4" s="8" t="s">
        <v>28</v>
      </c>
      <c r="B4" s="9">
        <f t="shared" ref="B4:B7" si="0">SUM(C4:N4)</f>
        <v>43912.55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>
        <v>43912.55</v>
      </c>
      <c r="N4" s="10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>
      <c r="A5" s="8" t="s">
        <v>29</v>
      </c>
      <c r="B5" s="9">
        <f t="shared" si="0"/>
        <v>288968.43000000005</v>
      </c>
      <c r="C5" s="11">
        <v>9091.86</v>
      </c>
      <c r="D5" s="11">
        <v>184435.27</v>
      </c>
      <c r="E5" s="11">
        <v>28592.54</v>
      </c>
      <c r="F5" s="12"/>
      <c r="G5" s="10"/>
      <c r="H5" s="10"/>
      <c r="I5" s="10"/>
      <c r="J5" s="10"/>
      <c r="K5" s="10"/>
      <c r="L5" s="10">
        <v>46973</v>
      </c>
      <c r="M5" s="10"/>
      <c r="N5" s="10">
        <v>19875.759999999998</v>
      </c>
      <c r="O5" s="13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1">
      <c r="A6" s="8" t="s">
        <v>30</v>
      </c>
      <c r="B6" s="9">
        <f t="shared" si="0"/>
        <v>265172.06</v>
      </c>
      <c r="C6" s="10">
        <v>68302.960000000006</v>
      </c>
      <c r="D6" s="11">
        <v>172372.55</v>
      </c>
      <c r="E6" s="10">
        <v>3457.51</v>
      </c>
      <c r="F6" s="10">
        <v>21039.040000000001</v>
      </c>
      <c r="G6" s="10">
        <v>0</v>
      </c>
      <c r="H6" s="10"/>
      <c r="I6" s="10"/>
      <c r="J6" s="10"/>
      <c r="K6" s="10"/>
      <c r="L6" s="10"/>
      <c r="M6" s="10"/>
      <c r="N6" s="10"/>
    </row>
    <row r="7" spans="1:31">
      <c r="A7" s="8" t="s">
        <v>31</v>
      </c>
      <c r="B7" s="9">
        <f t="shared" si="0"/>
        <v>1231693.2999999998</v>
      </c>
      <c r="C7" s="10">
        <v>379267.6</v>
      </c>
      <c r="D7" s="10">
        <v>148911.46</v>
      </c>
      <c r="E7" s="10">
        <v>543079.30000000005</v>
      </c>
      <c r="F7" s="10">
        <v>55599.09</v>
      </c>
      <c r="G7" s="10"/>
      <c r="H7" s="10">
        <v>0</v>
      </c>
      <c r="I7" s="10">
        <v>1336.22</v>
      </c>
      <c r="J7" s="10"/>
      <c r="K7" s="10">
        <v>9364.3799999999992</v>
      </c>
      <c r="L7" s="10">
        <v>94135.25</v>
      </c>
      <c r="M7" s="10"/>
      <c r="N7" s="10"/>
      <c r="O7" s="14"/>
    </row>
    <row r="8" spans="1:31">
      <c r="A8" s="8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4"/>
      <c r="AA8" s="5"/>
      <c r="AB8" s="5"/>
    </row>
    <row r="9" spans="1:31">
      <c r="A9" s="1" t="s">
        <v>32</v>
      </c>
      <c r="B9" s="15">
        <f t="shared" ref="B9:N9" si="1">SUM(B4:B8)</f>
        <v>1829746.3399999999</v>
      </c>
      <c r="C9" s="15">
        <f t="shared" si="1"/>
        <v>456662.42</v>
      </c>
      <c r="D9" s="15">
        <f t="shared" si="1"/>
        <v>505719.27999999991</v>
      </c>
      <c r="E9" s="15">
        <f t="shared" si="1"/>
        <v>575129.35000000009</v>
      </c>
      <c r="F9" s="15">
        <f t="shared" si="1"/>
        <v>76638.13</v>
      </c>
      <c r="G9" s="15">
        <f t="shared" si="1"/>
        <v>0</v>
      </c>
      <c r="H9" s="15">
        <f t="shared" si="1"/>
        <v>0</v>
      </c>
      <c r="I9" s="15">
        <f t="shared" si="1"/>
        <v>1336.22</v>
      </c>
      <c r="J9" s="15">
        <f t="shared" si="1"/>
        <v>0</v>
      </c>
      <c r="K9" s="15">
        <f t="shared" si="1"/>
        <v>9364.3799999999992</v>
      </c>
      <c r="L9" s="15">
        <f t="shared" si="1"/>
        <v>141108.25</v>
      </c>
      <c r="M9" s="15">
        <f t="shared" si="1"/>
        <v>43912.55</v>
      </c>
      <c r="N9" s="15">
        <f t="shared" si="1"/>
        <v>19875.759999999998</v>
      </c>
      <c r="AA9" s="5"/>
      <c r="AB9" s="5"/>
    </row>
    <row r="10" spans="1:31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4"/>
      <c r="AA10" s="5"/>
      <c r="AB10" s="5"/>
    </row>
    <row r="11" spans="1:31">
      <c r="A11" s="69" t="s">
        <v>33</v>
      </c>
      <c r="B11" s="16"/>
      <c r="C11" s="17" t="s">
        <v>3</v>
      </c>
      <c r="D11" s="17" t="s">
        <v>4</v>
      </c>
      <c r="E11" s="17" t="s">
        <v>5</v>
      </c>
      <c r="F11" s="17" t="s">
        <v>6</v>
      </c>
      <c r="G11" s="17" t="s">
        <v>34</v>
      </c>
      <c r="H11" s="17" t="s">
        <v>35</v>
      </c>
      <c r="I11" s="17" t="s">
        <v>8</v>
      </c>
      <c r="J11" s="17" t="s">
        <v>36</v>
      </c>
      <c r="K11" s="17" t="s">
        <v>37</v>
      </c>
      <c r="L11" s="17" t="s">
        <v>38</v>
      </c>
      <c r="M11" s="17" t="s">
        <v>12</v>
      </c>
      <c r="N11" s="17" t="s">
        <v>13</v>
      </c>
      <c r="AA11" s="5"/>
      <c r="AB11" s="5"/>
    </row>
    <row r="12" spans="1:31">
      <c r="A12" s="70"/>
      <c r="B12" s="16">
        <f>SUM(C12:N12)</f>
        <v>1829746.34</v>
      </c>
      <c r="C12" s="18">
        <f t="shared" ref="C12:N12" si="2">C9</f>
        <v>456662.42</v>
      </c>
      <c r="D12" s="18">
        <f t="shared" si="2"/>
        <v>505719.27999999991</v>
      </c>
      <c r="E12" s="18">
        <f t="shared" si="2"/>
        <v>575129.35000000009</v>
      </c>
      <c r="F12" s="18">
        <f t="shared" si="2"/>
        <v>76638.13</v>
      </c>
      <c r="G12" s="18">
        <f t="shared" si="2"/>
        <v>0</v>
      </c>
      <c r="H12" s="18">
        <f t="shared" si="2"/>
        <v>0</v>
      </c>
      <c r="I12" s="18">
        <f t="shared" si="2"/>
        <v>1336.22</v>
      </c>
      <c r="J12" s="18">
        <f t="shared" si="2"/>
        <v>0</v>
      </c>
      <c r="K12" s="18">
        <f t="shared" si="2"/>
        <v>9364.3799999999992</v>
      </c>
      <c r="L12" s="18">
        <f t="shared" si="2"/>
        <v>141108.25</v>
      </c>
      <c r="M12" s="18">
        <f t="shared" si="2"/>
        <v>43912.55</v>
      </c>
      <c r="N12" s="18">
        <f t="shared" si="2"/>
        <v>19875.759999999998</v>
      </c>
      <c r="O12" s="14"/>
      <c r="AA12" s="5"/>
      <c r="AB12" s="5"/>
    </row>
    <row r="13" spans="1:31">
      <c r="A13" s="19" t="s">
        <v>39</v>
      </c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AA13" s="5"/>
      <c r="AB13" s="5"/>
    </row>
    <row r="14" spans="1:31">
      <c r="A14" s="20" t="s">
        <v>40</v>
      </c>
      <c r="B14" s="10"/>
      <c r="C14" s="10">
        <v>451183.99</v>
      </c>
      <c r="D14" s="10">
        <v>116356.73</v>
      </c>
      <c r="E14" s="10">
        <v>312259</v>
      </c>
      <c r="F14" s="10"/>
      <c r="G14" s="10"/>
      <c r="H14" s="10"/>
      <c r="I14" s="10">
        <v>216017</v>
      </c>
      <c r="J14" s="10">
        <v>248877</v>
      </c>
      <c r="K14" s="10">
        <v>44593</v>
      </c>
      <c r="L14" s="10">
        <v>580.13</v>
      </c>
      <c r="M14" s="10">
        <v>261.77999999999997</v>
      </c>
      <c r="N14" s="10"/>
      <c r="O14" s="14"/>
      <c r="AA14" s="5"/>
      <c r="AB14" s="5"/>
    </row>
    <row r="15" spans="1:31">
      <c r="A15" s="20" t="s">
        <v>41</v>
      </c>
      <c r="B15" s="10"/>
      <c r="C15" s="10"/>
      <c r="D15" s="10"/>
      <c r="E15" s="10"/>
      <c r="F15" s="10"/>
      <c r="AA15" s="5"/>
      <c r="AB15" s="5"/>
    </row>
    <row r="16" spans="1:31">
      <c r="A16" s="21" t="s">
        <v>42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4"/>
      <c r="AA16" s="5"/>
      <c r="AB16" s="5"/>
    </row>
    <row r="17" spans="1:31">
      <c r="A17" s="21" t="s">
        <v>43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22"/>
      <c r="P17" s="22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5"/>
      <c r="AB17" s="5"/>
      <c r="AC17" s="23"/>
      <c r="AD17" s="23"/>
      <c r="AE17" s="23"/>
    </row>
    <row r="18" spans="1:31">
      <c r="A18" s="21" t="s">
        <v>44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22"/>
      <c r="P18" s="22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5"/>
      <c r="AB18" s="5"/>
      <c r="AC18" s="23"/>
      <c r="AD18" s="23"/>
      <c r="AE18" s="23"/>
    </row>
    <row r="19" spans="1:31">
      <c r="A19" s="21" t="s">
        <v>45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AA19" s="5"/>
      <c r="AB19" s="5"/>
    </row>
    <row r="20" spans="1:31">
      <c r="A20" s="21" t="s">
        <v>46</v>
      </c>
      <c r="B20" s="10"/>
      <c r="C20" s="10"/>
      <c r="D20" s="10"/>
      <c r="E20" s="10"/>
      <c r="G20" s="10"/>
      <c r="H20" s="10"/>
      <c r="I20" s="10"/>
      <c r="J20" s="10"/>
      <c r="K20" s="10"/>
      <c r="L20" s="10"/>
      <c r="M20" s="10"/>
      <c r="N20" s="10"/>
      <c r="AA20" s="5"/>
      <c r="AB20" s="5"/>
    </row>
    <row r="21" spans="1:31" ht="15.75" customHeight="1">
      <c r="A21" s="21" t="s">
        <v>47</v>
      </c>
      <c r="B21" s="10"/>
      <c r="C21" s="10"/>
      <c r="D21" s="10"/>
      <c r="E21" s="10"/>
      <c r="F21" s="10"/>
      <c r="H21" s="24"/>
      <c r="I21" s="24"/>
      <c r="J21" s="10"/>
      <c r="K21" s="10"/>
      <c r="L21" s="10"/>
      <c r="M21" s="10"/>
      <c r="N21" s="10"/>
      <c r="O21" s="25"/>
      <c r="P21" s="25"/>
      <c r="Q21" s="25"/>
      <c r="AA21" s="5"/>
      <c r="AB21" s="5"/>
    </row>
    <row r="22" spans="1:31" ht="15.75" customHeight="1">
      <c r="A22" s="1" t="s">
        <v>48</v>
      </c>
      <c r="B22" s="26">
        <f t="shared" ref="B22:B24" si="3">SUM(C22:N22)</f>
        <v>1390128.63</v>
      </c>
      <c r="C22" s="9">
        <f t="shared" ref="C22:N22" si="4">SUM(C14:C21)</f>
        <v>451183.99</v>
      </c>
      <c r="D22" s="9">
        <f t="shared" si="4"/>
        <v>116356.73</v>
      </c>
      <c r="E22" s="9">
        <f t="shared" si="4"/>
        <v>312259</v>
      </c>
      <c r="F22" s="9">
        <f t="shared" si="4"/>
        <v>0</v>
      </c>
      <c r="G22" s="9">
        <f t="shared" si="4"/>
        <v>0</v>
      </c>
      <c r="H22" s="9">
        <f t="shared" si="4"/>
        <v>0</v>
      </c>
      <c r="I22" s="9">
        <f t="shared" si="4"/>
        <v>216017</v>
      </c>
      <c r="J22" s="9">
        <f t="shared" si="4"/>
        <v>248877</v>
      </c>
      <c r="K22" s="9">
        <f t="shared" si="4"/>
        <v>44593</v>
      </c>
      <c r="L22" s="9">
        <f t="shared" si="4"/>
        <v>580.13</v>
      </c>
      <c r="M22" s="9">
        <f t="shared" si="4"/>
        <v>261.77999999999997</v>
      </c>
      <c r="N22" s="9">
        <f t="shared" si="4"/>
        <v>0</v>
      </c>
      <c r="O22" s="10"/>
      <c r="P22" s="10"/>
      <c r="Q22" s="10"/>
      <c r="AA22" s="5"/>
      <c r="AB22" s="5"/>
    </row>
    <row r="23" spans="1:31" ht="15.75" customHeight="1">
      <c r="A23" s="1" t="s">
        <v>49</v>
      </c>
      <c r="B23" s="26">
        <f t="shared" si="3"/>
        <v>5629.8200000000006</v>
      </c>
      <c r="C23" s="10">
        <v>1439.63</v>
      </c>
      <c r="D23" s="10">
        <v>1594.27</v>
      </c>
      <c r="E23" s="10">
        <v>1813.09</v>
      </c>
      <c r="F23" s="10">
        <v>241.6</v>
      </c>
      <c r="G23" s="21"/>
      <c r="H23" s="21"/>
      <c r="I23" s="21">
        <v>4.21</v>
      </c>
      <c r="J23" s="21"/>
      <c r="K23" s="21">
        <v>92.18</v>
      </c>
      <c r="L23" s="21">
        <v>444.84</v>
      </c>
      <c r="M23" s="21"/>
      <c r="N23" s="21"/>
      <c r="O23" s="10"/>
      <c r="P23" s="10"/>
      <c r="Q23" s="10"/>
      <c r="AA23" s="5"/>
      <c r="AB23" s="5"/>
    </row>
    <row r="24" spans="1:31" ht="15.75" customHeight="1">
      <c r="A24" s="1" t="s">
        <v>50</v>
      </c>
      <c r="B24" s="26">
        <f t="shared" si="3"/>
        <v>103112.53</v>
      </c>
      <c r="C24" s="10">
        <v>25997.68</v>
      </c>
      <c r="D24" s="10">
        <v>555.4</v>
      </c>
      <c r="E24" s="10">
        <v>71021.87</v>
      </c>
      <c r="F24" s="10">
        <v>5537.58</v>
      </c>
      <c r="G24" s="10"/>
      <c r="H24" s="10"/>
      <c r="I24" s="10"/>
      <c r="J24" s="10"/>
      <c r="K24" s="10"/>
      <c r="L24" s="10"/>
      <c r="M24" s="10"/>
      <c r="N24" s="10"/>
      <c r="O24" s="14"/>
      <c r="P24" s="14"/>
      <c r="Q24" s="14"/>
      <c r="R24" s="14"/>
      <c r="AA24" s="5"/>
      <c r="AB24" s="5"/>
    </row>
    <row r="25" spans="1:31" ht="15.75" customHeight="1">
      <c r="A25" s="1" t="s">
        <v>51</v>
      </c>
      <c r="B25" s="9">
        <f>C25+D25+E25+F25+I25</f>
        <v>0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4"/>
      <c r="P25" s="14"/>
      <c r="Q25" s="14"/>
      <c r="R25" s="14"/>
      <c r="AA25" s="5"/>
      <c r="AB25" s="5"/>
    </row>
    <row r="26" spans="1:31" ht="15.75" customHeight="1">
      <c r="A26" s="1" t="s">
        <v>46</v>
      </c>
      <c r="B26" s="9"/>
      <c r="C26" s="10">
        <v>18.21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4"/>
      <c r="P26" s="14"/>
      <c r="Q26" s="14"/>
      <c r="R26" s="14"/>
      <c r="AA26" s="5"/>
      <c r="AB26" s="5"/>
    </row>
    <row r="27" spans="1:31" ht="15.75" customHeight="1">
      <c r="A27" s="1" t="s">
        <v>52</v>
      </c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R27" s="14"/>
      <c r="AA27" s="5"/>
    </row>
    <row r="28" spans="1:31" ht="15.75" customHeight="1">
      <c r="A28" s="1" t="s">
        <v>53</v>
      </c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R28" s="14"/>
      <c r="AA28" s="5"/>
    </row>
    <row r="29" spans="1:31" ht="15.75" customHeight="1">
      <c r="A29" s="1" t="s">
        <v>54</v>
      </c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R29" s="14"/>
      <c r="AA29" s="5"/>
    </row>
    <row r="30" spans="1:31" ht="15.75" customHeight="1">
      <c r="A30" s="1" t="s">
        <v>47</v>
      </c>
      <c r="B30" s="9"/>
      <c r="C30" s="10">
        <v>5863.14</v>
      </c>
      <c r="D30" s="10"/>
      <c r="E30" s="10"/>
      <c r="F30" s="10"/>
      <c r="G30" s="10"/>
      <c r="H30" s="10"/>
      <c r="I30" s="10"/>
      <c r="J30" s="10"/>
      <c r="K30" s="10"/>
      <c r="L30" s="10"/>
      <c r="M30" s="10">
        <v>3186.48</v>
      </c>
      <c r="N30" s="10"/>
      <c r="R30" s="14"/>
      <c r="AC30" s="27"/>
    </row>
    <row r="31" spans="1:31" ht="15.75" customHeight="1">
      <c r="A31" s="1" t="s">
        <v>55</v>
      </c>
      <c r="B31" s="26">
        <f>SUM(C31:N31)</f>
        <v>112180.35999999999</v>
      </c>
      <c r="C31" s="10">
        <f t="shared" ref="C31:N31" si="5">SUM(C24:C30)</f>
        <v>31879.03</v>
      </c>
      <c r="D31" s="10">
        <f t="shared" si="5"/>
        <v>555.4</v>
      </c>
      <c r="E31" s="10">
        <f t="shared" si="5"/>
        <v>71021.87</v>
      </c>
      <c r="F31" s="10">
        <f t="shared" si="5"/>
        <v>5537.58</v>
      </c>
      <c r="G31" s="10">
        <f t="shared" si="5"/>
        <v>0</v>
      </c>
      <c r="H31" s="10">
        <f t="shared" si="5"/>
        <v>0</v>
      </c>
      <c r="I31" s="10">
        <f t="shared" si="5"/>
        <v>0</v>
      </c>
      <c r="J31" s="10">
        <f t="shared" si="5"/>
        <v>0</v>
      </c>
      <c r="K31" s="10">
        <f t="shared" si="5"/>
        <v>0</v>
      </c>
      <c r="L31" s="10">
        <f t="shared" si="5"/>
        <v>0</v>
      </c>
      <c r="M31" s="10">
        <f t="shared" si="5"/>
        <v>3186.48</v>
      </c>
      <c r="N31" s="10">
        <f t="shared" si="5"/>
        <v>0</v>
      </c>
      <c r="R31" s="14"/>
    </row>
    <row r="32" spans="1:31" ht="15.75" customHeight="1">
      <c r="A32" s="1" t="s">
        <v>56</v>
      </c>
      <c r="B32" s="26">
        <f>C32+E32+D32</f>
        <v>17126.560000000001</v>
      </c>
      <c r="C32" s="10">
        <v>5799.85</v>
      </c>
      <c r="D32" s="10">
        <v>853.2</v>
      </c>
      <c r="E32" s="10">
        <v>10473.51</v>
      </c>
      <c r="F32" s="10"/>
      <c r="H32" s="25"/>
      <c r="I32" s="25"/>
      <c r="J32" s="25"/>
      <c r="K32" s="25"/>
      <c r="L32" s="25"/>
      <c r="M32" s="25"/>
      <c r="N32" s="25"/>
    </row>
    <row r="33" spans="1:15" ht="15.75" customHeight="1">
      <c r="A33" s="1" t="s">
        <v>56</v>
      </c>
      <c r="B33" s="26">
        <f t="shared" ref="B33:B35" si="6">SUM(C33:G33)</f>
        <v>26189.279999999999</v>
      </c>
      <c r="C33" s="10">
        <v>15432.58</v>
      </c>
      <c r="D33" s="10">
        <v>1232.27</v>
      </c>
      <c r="E33" s="10">
        <v>9524.43</v>
      </c>
    </row>
    <row r="34" spans="1:15" ht="15.75" customHeight="1">
      <c r="A34" s="1" t="s">
        <v>56</v>
      </c>
      <c r="B34" s="26">
        <f t="shared" si="6"/>
        <v>0</v>
      </c>
      <c r="C34" s="10"/>
      <c r="D34" s="10"/>
      <c r="E34" s="10"/>
    </row>
    <row r="35" spans="1:15" ht="15.75" customHeight="1">
      <c r="A35" s="1" t="s">
        <v>56</v>
      </c>
      <c r="B35" s="26">
        <f t="shared" si="6"/>
        <v>0</v>
      </c>
      <c r="C35" s="10"/>
      <c r="D35" s="10"/>
      <c r="E35" s="10"/>
    </row>
    <row r="36" spans="1:15" ht="15.75" customHeight="1">
      <c r="A36" s="1" t="s">
        <v>57</v>
      </c>
      <c r="B36" s="15">
        <f t="shared" ref="B36:B37" si="7">SUM(C36:N36)</f>
        <v>3068709.34</v>
      </c>
      <c r="C36" s="12">
        <f t="shared" ref="C36:E36" si="8">C12+C22+C23-C33-C31-C32-C34-C35</f>
        <v>856174.58</v>
      </c>
      <c r="D36" s="12">
        <f t="shared" si="8"/>
        <v>621029.40999999992</v>
      </c>
      <c r="E36" s="12">
        <f t="shared" si="8"/>
        <v>798181.63</v>
      </c>
      <c r="F36" s="12">
        <f t="shared" ref="F36:L36" si="9">F12+F22+F23-F33-F31-F32-F34</f>
        <v>71342.150000000009</v>
      </c>
      <c r="G36" s="12">
        <f t="shared" si="9"/>
        <v>0</v>
      </c>
      <c r="H36" s="12">
        <f t="shared" si="9"/>
        <v>0</v>
      </c>
      <c r="I36" s="12">
        <f t="shared" si="9"/>
        <v>217357.43</v>
      </c>
      <c r="J36" s="12">
        <f t="shared" si="9"/>
        <v>248877</v>
      </c>
      <c r="K36" s="12">
        <f t="shared" si="9"/>
        <v>54049.56</v>
      </c>
      <c r="L36" s="12">
        <f t="shared" si="9"/>
        <v>142133.22</v>
      </c>
      <c r="M36" s="12">
        <f>B59-M31</f>
        <v>39688.60000000002</v>
      </c>
      <c r="N36" s="12">
        <f>N12+N22+N23-N33-N31-N32-N34</f>
        <v>19875.759999999998</v>
      </c>
    </row>
    <row r="37" spans="1:15" ht="15.75" customHeight="1">
      <c r="A37" s="1" t="s">
        <v>58</v>
      </c>
      <c r="B37" s="9">
        <f t="shared" si="7"/>
        <v>3068709.3400000003</v>
      </c>
      <c r="C37" s="12">
        <v>856174.58</v>
      </c>
      <c r="D37" s="12">
        <v>621029.41</v>
      </c>
      <c r="E37" s="12">
        <v>798181.63</v>
      </c>
      <c r="F37" s="12">
        <v>71342.149999999994</v>
      </c>
      <c r="G37" s="12">
        <v>0</v>
      </c>
      <c r="H37" s="12">
        <v>0</v>
      </c>
      <c r="I37" s="12">
        <f>216021.21+1336.22</f>
        <v>217357.43</v>
      </c>
      <c r="J37" s="12">
        <v>248877</v>
      </c>
      <c r="K37" s="12">
        <v>54049.56</v>
      </c>
      <c r="L37" s="12">
        <v>142133.22</v>
      </c>
      <c r="M37" s="12">
        <v>39688.6</v>
      </c>
      <c r="N37" s="12">
        <v>19875.759999999998</v>
      </c>
    </row>
    <row r="38" spans="1:15" ht="15.75" customHeight="1">
      <c r="A38" s="1" t="s">
        <v>59</v>
      </c>
      <c r="B38" s="9">
        <f t="shared" ref="B38:N38" si="10">B37-B36</f>
        <v>0</v>
      </c>
      <c r="C38" s="9">
        <f t="shared" si="10"/>
        <v>0</v>
      </c>
      <c r="D38" s="9">
        <f t="shared" si="10"/>
        <v>0</v>
      </c>
      <c r="E38" s="9">
        <f t="shared" si="10"/>
        <v>0</v>
      </c>
      <c r="F38" s="9">
        <f t="shared" si="10"/>
        <v>0</v>
      </c>
      <c r="G38" s="9">
        <f t="shared" si="10"/>
        <v>0</v>
      </c>
      <c r="H38" s="9">
        <f t="shared" si="10"/>
        <v>0</v>
      </c>
      <c r="I38" s="9">
        <f t="shared" si="10"/>
        <v>0</v>
      </c>
      <c r="J38" s="9">
        <f t="shared" si="10"/>
        <v>0</v>
      </c>
      <c r="K38" s="9">
        <f t="shared" si="10"/>
        <v>0</v>
      </c>
      <c r="L38" s="9">
        <f t="shared" si="10"/>
        <v>0</v>
      </c>
      <c r="M38" s="9">
        <f t="shared" si="10"/>
        <v>0</v>
      </c>
      <c r="N38" s="9">
        <f t="shared" si="10"/>
        <v>0</v>
      </c>
      <c r="O38" s="12"/>
    </row>
    <row r="39" spans="1:15" ht="15.75" customHeight="1">
      <c r="A39" s="28"/>
      <c r="B39" s="16"/>
      <c r="C39" s="17"/>
      <c r="D39" s="17"/>
      <c r="E39" s="17"/>
      <c r="F39" s="17"/>
      <c r="G39" s="17" t="s">
        <v>60</v>
      </c>
      <c r="H39" s="17"/>
      <c r="I39" s="17"/>
      <c r="J39" s="17"/>
      <c r="K39" s="17"/>
      <c r="L39" s="17"/>
      <c r="M39" s="17"/>
      <c r="N39" s="17"/>
    </row>
    <row r="40" spans="1:15" ht="15.75" customHeight="1">
      <c r="A40" s="29" t="s">
        <v>61</v>
      </c>
      <c r="B40" s="16">
        <f>M9</f>
        <v>43912.55</v>
      </c>
      <c r="C40" s="17" t="s">
        <v>3</v>
      </c>
      <c r="D40" s="17" t="s">
        <v>4</v>
      </c>
      <c r="E40" s="17" t="s">
        <v>5</v>
      </c>
      <c r="F40" s="17" t="s">
        <v>6</v>
      </c>
      <c r="G40" s="17" t="s">
        <v>34</v>
      </c>
      <c r="H40" s="17" t="s">
        <v>35</v>
      </c>
      <c r="I40" s="17" t="s">
        <v>8</v>
      </c>
      <c r="J40" s="17" t="s">
        <v>36</v>
      </c>
      <c r="K40" s="17" t="s">
        <v>37</v>
      </c>
      <c r="L40" s="17" t="s">
        <v>38</v>
      </c>
      <c r="M40" s="17" t="s">
        <v>12</v>
      </c>
      <c r="N40" s="17" t="s">
        <v>13</v>
      </c>
    </row>
    <row r="41" spans="1:15" ht="15.75" customHeight="1">
      <c r="A41" s="19" t="s">
        <v>62</v>
      </c>
      <c r="B41" s="10">
        <f>C41+E41+D41</f>
        <v>17126.560000000001</v>
      </c>
      <c r="C41" s="10">
        <v>5799.85</v>
      </c>
      <c r="D41" s="10">
        <v>853.2</v>
      </c>
      <c r="E41" s="10">
        <v>10473.51</v>
      </c>
      <c r="F41" s="10"/>
      <c r="H41" s="25"/>
      <c r="I41" s="25"/>
      <c r="J41" s="25"/>
      <c r="K41" s="25"/>
      <c r="L41" s="25"/>
      <c r="M41" s="25"/>
      <c r="N41" s="25"/>
    </row>
    <row r="42" spans="1:15" ht="15.75" customHeight="1">
      <c r="A42" s="10"/>
      <c r="B42" s="10">
        <f t="shared" ref="B42:B45" si="11">C42+D42+E42</f>
        <v>26189.279999999999</v>
      </c>
      <c r="C42" s="10">
        <v>15432.58</v>
      </c>
      <c r="D42" s="10">
        <v>1232.27</v>
      </c>
      <c r="E42" s="10">
        <v>9524.43</v>
      </c>
      <c r="H42" s="25"/>
      <c r="I42" s="25"/>
      <c r="J42" s="25"/>
      <c r="K42" s="25"/>
      <c r="L42" s="25"/>
      <c r="M42" s="25"/>
      <c r="N42" s="25"/>
    </row>
    <row r="43" spans="1:15" ht="15.75" customHeight="1">
      <c r="A43" s="21"/>
      <c r="B43" s="10">
        <f t="shared" si="11"/>
        <v>0</v>
      </c>
      <c r="C43" s="10"/>
      <c r="D43" s="10"/>
      <c r="E43" s="10"/>
      <c r="H43" s="25"/>
      <c r="I43" s="25"/>
      <c r="J43" s="25"/>
      <c r="K43" s="25"/>
      <c r="L43" s="25"/>
      <c r="M43" s="25"/>
      <c r="N43" s="25"/>
    </row>
    <row r="44" spans="1:15" ht="15.75" customHeight="1">
      <c r="A44" s="21"/>
      <c r="B44" s="10">
        <f t="shared" si="11"/>
        <v>0</v>
      </c>
      <c r="C44" s="10"/>
      <c r="D44" s="10"/>
      <c r="E44" s="10"/>
      <c r="F44" s="10"/>
      <c r="H44" s="21"/>
      <c r="I44" s="21"/>
      <c r="J44" s="21"/>
      <c r="K44" s="21"/>
      <c r="L44" s="21"/>
      <c r="M44" s="21"/>
      <c r="N44" s="21"/>
    </row>
    <row r="45" spans="1:15" ht="15.75" customHeight="1">
      <c r="A45" s="21"/>
      <c r="B45" s="10">
        <f t="shared" si="11"/>
        <v>0</v>
      </c>
      <c r="C45" s="10"/>
      <c r="D45" s="10"/>
      <c r="E45" s="10"/>
      <c r="F45" s="10"/>
      <c r="H45" s="21"/>
      <c r="I45" s="21"/>
      <c r="J45" s="21"/>
      <c r="K45" s="21"/>
      <c r="L45" s="21"/>
      <c r="M45" s="21"/>
      <c r="N45" s="21"/>
    </row>
    <row r="46" spans="1:15" ht="15.75" customHeight="1">
      <c r="A46" s="1" t="s">
        <v>63</v>
      </c>
      <c r="B46" s="26">
        <f t="shared" ref="B46:B47" si="12">M46</f>
        <v>43315.840000000004</v>
      </c>
      <c r="C46" s="10">
        <f t="shared" ref="C46:L46" si="13">SUM(C41:C45)</f>
        <v>21232.43</v>
      </c>
      <c r="D46" s="10">
        <f t="shared" si="13"/>
        <v>2085.4700000000003</v>
      </c>
      <c r="E46" s="10">
        <f t="shared" si="13"/>
        <v>19997.940000000002</v>
      </c>
      <c r="F46" s="10">
        <f t="shared" si="13"/>
        <v>0</v>
      </c>
      <c r="G46" s="10">
        <f t="shared" si="13"/>
        <v>0</v>
      </c>
      <c r="H46" s="10">
        <f t="shared" si="13"/>
        <v>0</v>
      </c>
      <c r="I46" s="10">
        <f t="shared" si="13"/>
        <v>0</v>
      </c>
      <c r="J46" s="10">
        <f t="shared" si="13"/>
        <v>0</v>
      </c>
      <c r="K46" s="10">
        <f t="shared" si="13"/>
        <v>0</v>
      </c>
      <c r="L46" s="10">
        <f t="shared" si="13"/>
        <v>0</v>
      </c>
      <c r="M46" s="26">
        <f>SUM(C46:L46)</f>
        <v>43315.840000000004</v>
      </c>
      <c r="N46" s="9"/>
    </row>
    <row r="47" spans="1:15" ht="15.75" customHeight="1">
      <c r="A47" s="1" t="s">
        <v>49</v>
      </c>
      <c r="B47" s="26">
        <f t="shared" si="12"/>
        <v>0</v>
      </c>
      <c r="D47" s="10"/>
      <c r="E47" s="10"/>
      <c r="F47" s="10"/>
      <c r="H47" s="9"/>
      <c r="I47" s="9"/>
      <c r="J47" s="9"/>
      <c r="K47" s="9"/>
      <c r="L47" s="9"/>
      <c r="M47" s="26"/>
      <c r="N47" s="9"/>
    </row>
    <row r="48" spans="1:15" ht="15.75" customHeight="1">
      <c r="A48" s="1" t="s">
        <v>64</v>
      </c>
      <c r="B48" s="9"/>
      <c r="C48" s="10"/>
      <c r="D48" s="10"/>
      <c r="E48" s="10"/>
      <c r="F48" s="10"/>
      <c r="H48" s="10"/>
      <c r="I48" s="10"/>
      <c r="J48" s="10"/>
      <c r="K48" s="10"/>
      <c r="L48" s="10"/>
      <c r="M48" s="10"/>
      <c r="N48" s="10"/>
    </row>
    <row r="49" spans="1:15" ht="15.75" customHeight="1">
      <c r="A49" s="21" t="s">
        <v>65</v>
      </c>
      <c r="C49" s="10"/>
      <c r="D49" s="10"/>
      <c r="E49" s="10"/>
      <c r="F49" s="10"/>
      <c r="H49" s="10"/>
      <c r="I49" s="10"/>
      <c r="J49" s="10"/>
      <c r="K49" s="10"/>
      <c r="L49" s="10"/>
      <c r="M49" s="10">
        <f>15961.89+11889.33</f>
        <v>27851.22</v>
      </c>
      <c r="N49" s="10"/>
      <c r="O49" s="10"/>
    </row>
    <row r="50" spans="1:15" ht="15.75" customHeight="1">
      <c r="A50" s="21" t="s">
        <v>66</v>
      </c>
      <c r="C50" s="10"/>
      <c r="D50" s="10"/>
      <c r="E50" s="10"/>
      <c r="F50" s="10"/>
      <c r="H50" s="10"/>
      <c r="I50" s="10"/>
      <c r="J50" s="10"/>
      <c r="K50" s="10"/>
      <c r="L50" s="10"/>
      <c r="M50" s="10">
        <v>2269.16</v>
      </c>
      <c r="N50" s="10"/>
    </row>
    <row r="51" spans="1:15" ht="15.75" customHeight="1">
      <c r="A51" s="21" t="s">
        <v>67</v>
      </c>
      <c r="C51" s="10"/>
      <c r="D51" s="10"/>
      <c r="E51" s="10"/>
      <c r="F51" s="10"/>
      <c r="H51" s="10"/>
      <c r="I51" s="10"/>
      <c r="J51" s="10"/>
      <c r="K51" s="10"/>
      <c r="L51" s="10"/>
      <c r="M51" s="10">
        <f>5301.8+3977.14</f>
        <v>9278.94</v>
      </c>
      <c r="N51" s="10"/>
    </row>
    <row r="52" spans="1:15" ht="15.75" customHeight="1">
      <c r="A52" s="21" t="s">
        <v>68</v>
      </c>
      <c r="B52" s="10"/>
      <c r="C52" s="10"/>
      <c r="D52" s="10"/>
      <c r="E52" s="10"/>
      <c r="F52" s="10"/>
      <c r="H52" s="10"/>
      <c r="I52" s="10"/>
      <c r="J52" s="10"/>
      <c r="K52" s="10"/>
      <c r="L52" s="10"/>
      <c r="M52" s="10">
        <f>748.92+695.67</f>
        <v>1444.59</v>
      </c>
      <c r="N52" s="10"/>
    </row>
    <row r="53" spans="1:15" ht="15.75" customHeight="1">
      <c r="A53" s="21" t="s">
        <v>69</v>
      </c>
      <c r="B53" s="10"/>
      <c r="C53" s="10"/>
      <c r="D53" s="10"/>
      <c r="E53" s="10"/>
      <c r="F53" s="10"/>
      <c r="H53" s="10"/>
      <c r="I53" s="10"/>
      <c r="J53" s="10"/>
      <c r="K53" s="10"/>
      <c r="L53" s="10"/>
      <c r="M53" s="10">
        <v>243</v>
      </c>
      <c r="N53" s="10"/>
    </row>
    <row r="54" spans="1:15" ht="15.75" customHeight="1">
      <c r="A54" s="21" t="s">
        <v>70</v>
      </c>
      <c r="B54" s="10"/>
      <c r="C54" s="10"/>
      <c r="D54" s="10"/>
      <c r="E54" s="10"/>
      <c r="F54" s="10"/>
      <c r="H54" s="10"/>
      <c r="I54" s="10"/>
      <c r="J54" s="10"/>
      <c r="K54" s="10"/>
      <c r="L54" s="10"/>
      <c r="M54" s="10">
        <f>78.08+857.23</f>
        <v>935.31000000000006</v>
      </c>
      <c r="N54" s="10"/>
    </row>
    <row r="55" spans="1:15" ht="15.75" customHeight="1">
      <c r="A55" s="21" t="s">
        <v>71</v>
      </c>
      <c r="B55" s="10"/>
      <c r="C55" s="10"/>
      <c r="D55" s="10"/>
      <c r="E55" s="10"/>
      <c r="F55" s="10"/>
      <c r="H55" s="10"/>
      <c r="I55" s="10"/>
      <c r="J55" s="10"/>
      <c r="K55" s="10"/>
      <c r="L55" s="10"/>
      <c r="M55" s="10">
        <v>1497.45</v>
      </c>
      <c r="N55" s="10"/>
    </row>
    <row r="56" spans="1:15" ht="15.75" customHeight="1">
      <c r="A56" s="21" t="s">
        <v>72</v>
      </c>
      <c r="B56" s="10"/>
      <c r="C56" s="10"/>
      <c r="D56" s="10"/>
      <c r="E56" s="10"/>
      <c r="F56" s="10"/>
      <c r="H56" s="10"/>
      <c r="I56" s="10"/>
      <c r="J56" s="10"/>
      <c r="K56" s="10"/>
      <c r="L56" s="10"/>
      <c r="M56" s="10">
        <f>569.96+227.16</f>
        <v>797.12</v>
      </c>
      <c r="N56" s="10"/>
    </row>
    <row r="57" spans="1:15" ht="15.75" customHeight="1">
      <c r="A57" s="21" t="s">
        <v>73</v>
      </c>
      <c r="B57" s="10"/>
      <c r="C57" s="10"/>
      <c r="D57" s="10"/>
      <c r="E57" s="10"/>
      <c r="F57" s="10"/>
      <c r="H57" s="10"/>
      <c r="I57" s="10"/>
      <c r="J57" s="10"/>
      <c r="K57" s="10"/>
      <c r="L57" s="10"/>
      <c r="M57" s="10">
        <v>36.520000000000003</v>
      </c>
      <c r="N57" s="10"/>
    </row>
    <row r="58" spans="1:15" ht="15.75" customHeight="1">
      <c r="A58" s="1" t="s">
        <v>74</v>
      </c>
      <c r="B58" s="26">
        <f>SUM(C58:M58)</f>
        <v>44353.30999999999</v>
      </c>
      <c r="C58" s="10"/>
      <c r="D58" s="10"/>
      <c r="E58" s="10"/>
      <c r="F58" s="10"/>
      <c r="H58" s="9"/>
      <c r="I58" s="9"/>
      <c r="J58" s="9"/>
      <c r="K58" s="9"/>
      <c r="L58" s="9"/>
      <c r="M58" s="26">
        <f>SUM(M49:M57)</f>
        <v>44353.30999999999</v>
      </c>
      <c r="N58" s="9"/>
    </row>
    <row r="59" spans="1:15" ht="15.75" customHeight="1">
      <c r="A59" s="1" t="s">
        <v>57</v>
      </c>
      <c r="B59" s="15">
        <f>B40+B46+B47-B58</f>
        <v>42875.080000000024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5" ht="15.75" customHeight="1">
      <c r="A60" s="1"/>
      <c r="B60" s="9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spans="1:15" ht="15.75" customHeight="1">
      <c r="A61" s="2" t="s">
        <v>75</v>
      </c>
      <c r="B61" s="3" t="s">
        <v>2</v>
      </c>
      <c r="C61" s="4" t="s">
        <v>3</v>
      </c>
      <c r="D61" s="4" t="s">
        <v>4</v>
      </c>
      <c r="E61" s="4" t="s">
        <v>5</v>
      </c>
      <c r="F61" s="4" t="s">
        <v>6</v>
      </c>
      <c r="G61" s="4" t="s">
        <v>7</v>
      </c>
      <c r="H61" s="4" t="s">
        <v>7</v>
      </c>
      <c r="I61" s="4" t="s">
        <v>8</v>
      </c>
      <c r="J61" s="4" t="s">
        <v>9</v>
      </c>
      <c r="K61" s="4" t="s">
        <v>9</v>
      </c>
      <c r="L61" s="4" t="s">
        <v>9</v>
      </c>
      <c r="M61" s="4" t="s">
        <v>12</v>
      </c>
      <c r="N61" s="4" t="s">
        <v>13</v>
      </c>
    </row>
    <row r="62" spans="1:15" ht="15.75" customHeight="1">
      <c r="A62" s="6" t="s">
        <v>14</v>
      </c>
      <c r="B62" s="6" t="s">
        <v>76</v>
      </c>
      <c r="C62" s="7" t="s">
        <v>16</v>
      </c>
      <c r="D62" s="7" t="s">
        <v>17</v>
      </c>
      <c r="E62" s="7" t="s">
        <v>18</v>
      </c>
      <c r="F62" s="7" t="s">
        <v>19</v>
      </c>
      <c r="G62" s="7" t="s">
        <v>20</v>
      </c>
      <c r="H62" s="7" t="s">
        <v>21</v>
      </c>
      <c r="I62" s="7" t="s">
        <v>22</v>
      </c>
      <c r="J62" s="7" t="s">
        <v>77</v>
      </c>
      <c r="K62" s="7" t="s">
        <v>24</v>
      </c>
      <c r="L62" s="7" t="s">
        <v>25</v>
      </c>
      <c r="M62" s="7" t="s">
        <v>26</v>
      </c>
      <c r="N62" s="7" t="s">
        <v>27</v>
      </c>
    </row>
    <row r="63" spans="1:15" ht="15.75" customHeight="1">
      <c r="A63" s="8" t="s">
        <v>28</v>
      </c>
      <c r="B63" s="9">
        <f t="shared" ref="B63:B64" si="14">SUM(C63:N63)</f>
        <v>42875.080000000024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>
        <f>B59</f>
        <v>42875.080000000024</v>
      </c>
      <c r="N63" s="10"/>
    </row>
    <row r="64" spans="1:15" ht="15.75" customHeight="1">
      <c r="A64" s="8" t="s">
        <v>29</v>
      </c>
      <c r="B64" s="9">
        <f t="shared" si="14"/>
        <v>3029020.7399999998</v>
      </c>
      <c r="C64" s="12">
        <f t="shared" ref="C64:L64" si="15">C36</f>
        <v>856174.58</v>
      </c>
      <c r="D64" s="12">
        <f t="shared" si="15"/>
        <v>621029.40999999992</v>
      </c>
      <c r="E64" s="12">
        <f t="shared" si="15"/>
        <v>798181.63</v>
      </c>
      <c r="F64" s="12">
        <f t="shared" si="15"/>
        <v>71342.150000000009</v>
      </c>
      <c r="G64" s="10">
        <f t="shared" si="15"/>
        <v>0</v>
      </c>
      <c r="H64" s="10">
        <f t="shared" si="15"/>
        <v>0</v>
      </c>
      <c r="I64" s="10">
        <f t="shared" si="15"/>
        <v>217357.43</v>
      </c>
      <c r="J64" s="10">
        <f t="shared" si="15"/>
        <v>248877</v>
      </c>
      <c r="K64" s="10">
        <f t="shared" si="15"/>
        <v>54049.56</v>
      </c>
      <c r="L64" s="10">
        <f t="shared" si="15"/>
        <v>142133.22</v>
      </c>
      <c r="M64" s="10"/>
      <c r="N64" s="10">
        <f>N36</f>
        <v>19875.759999999998</v>
      </c>
    </row>
    <row r="65" spans="1:19" ht="15.75" customHeight="1">
      <c r="A65" s="8" t="s">
        <v>30</v>
      </c>
      <c r="B65" s="9"/>
      <c r="C65" s="10"/>
      <c r="E65" s="10"/>
      <c r="F65" s="10"/>
      <c r="G65" s="10"/>
      <c r="H65" s="10"/>
      <c r="I65" s="10"/>
      <c r="J65" s="10"/>
      <c r="K65" s="10"/>
      <c r="L65" s="10"/>
      <c r="M65" s="10"/>
      <c r="N65" s="10"/>
    </row>
    <row r="66" spans="1:19" ht="15.75" customHeight="1">
      <c r="A66" s="8" t="s">
        <v>31</v>
      </c>
      <c r="B66" s="9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</row>
    <row r="67" spans="1:19" ht="15.75" customHeight="1">
      <c r="A67" s="8"/>
      <c r="B67" s="9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</row>
    <row r="68" spans="1:19" ht="15.75" customHeight="1">
      <c r="A68" s="1" t="s">
        <v>32</v>
      </c>
      <c r="B68" s="15">
        <f>SUM(C68:N68)</f>
        <v>3071895.82</v>
      </c>
      <c r="C68" s="15">
        <f t="shared" ref="C68:N68" si="16">SUM(C63:C66)</f>
        <v>856174.58</v>
      </c>
      <c r="D68" s="15">
        <f t="shared" si="16"/>
        <v>621029.40999999992</v>
      </c>
      <c r="E68" s="15">
        <f t="shared" si="16"/>
        <v>798181.63</v>
      </c>
      <c r="F68" s="15">
        <f t="shared" si="16"/>
        <v>71342.150000000009</v>
      </c>
      <c r="G68" s="15">
        <f t="shared" si="16"/>
        <v>0</v>
      </c>
      <c r="H68" s="15">
        <f t="shared" si="16"/>
        <v>0</v>
      </c>
      <c r="I68" s="15">
        <f t="shared" si="16"/>
        <v>217357.43</v>
      </c>
      <c r="J68" s="15">
        <f t="shared" si="16"/>
        <v>248877</v>
      </c>
      <c r="K68" s="15">
        <f t="shared" si="16"/>
        <v>54049.56</v>
      </c>
      <c r="L68" s="15">
        <f t="shared" si="16"/>
        <v>142133.22</v>
      </c>
      <c r="M68" s="15">
        <f t="shared" si="16"/>
        <v>42875.080000000024</v>
      </c>
      <c r="N68" s="15">
        <f t="shared" si="16"/>
        <v>19875.759999999998</v>
      </c>
    </row>
    <row r="69" spans="1:19" ht="15.75" customHeight="1">
      <c r="A69" s="21"/>
      <c r="B69" s="21"/>
      <c r="C69" s="10"/>
      <c r="D69" s="10"/>
      <c r="E69" s="10"/>
      <c r="F69" s="10"/>
    </row>
    <row r="70" spans="1:19" ht="15.75" customHeight="1">
      <c r="A70" s="21" t="str">
        <f>A1</f>
        <v xml:space="preserve">Month: January 2025                                                                                                                                </v>
      </c>
      <c r="B70" s="21"/>
      <c r="D70" s="10"/>
      <c r="E70" s="10"/>
      <c r="G70" s="10"/>
      <c r="H70" s="10"/>
      <c r="I70" s="10"/>
    </row>
    <row r="71" spans="1:19" ht="15.75" customHeight="1">
      <c r="A71" s="10"/>
      <c r="B71" s="27" t="s">
        <v>78</v>
      </c>
      <c r="C71" s="27" t="s">
        <v>79</v>
      </c>
      <c r="D71" s="27" t="s">
        <v>80</v>
      </c>
      <c r="E71" s="27" t="s">
        <v>81</v>
      </c>
      <c r="F71" s="11" t="s">
        <v>82</v>
      </c>
      <c r="G71" s="10"/>
      <c r="H71" s="10"/>
      <c r="I71" s="10"/>
    </row>
    <row r="72" spans="1:19" ht="15.75" customHeight="1">
      <c r="A72" s="30" t="s">
        <v>83</v>
      </c>
      <c r="B72" s="10"/>
      <c r="C72" s="10">
        <v>355754.85</v>
      </c>
      <c r="D72" s="10">
        <f>C107</f>
        <v>23750.600000000002</v>
      </c>
      <c r="E72" s="10">
        <f>D93</f>
        <v>0</v>
      </c>
      <c r="F72" s="10">
        <f t="shared" ref="F72:F73" si="17">(C72-D72+E72)-B72</f>
        <v>332004.25</v>
      </c>
      <c r="G72" s="10"/>
      <c r="H72" s="10"/>
      <c r="I72" s="10">
        <f>C72-D72</f>
        <v>332004.25</v>
      </c>
      <c r="O72" s="14"/>
    </row>
    <row r="73" spans="1:19" ht="15.75" customHeight="1">
      <c r="A73" s="30" t="s">
        <v>84</v>
      </c>
      <c r="B73" s="10">
        <f>B37-M37</f>
        <v>3029020.74</v>
      </c>
      <c r="C73" s="10">
        <f>200357.9+2481353.53</f>
        <v>2681711.4299999997</v>
      </c>
      <c r="D73" s="10">
        <f>D89</f>
        <v>0</v>
      </c>
      <c r="E73" s="10">
        <f>E85</f>
        <v>0</v>
      </c>
      <c r="F73" s="10">
        <f t="shared" si="17"/>
        <v>-347309.31000000052</v>
      </c>
      <c r="H73" s="10"/>
      <c r="I73" s="10">
        <f>C73+E73</f>
        <v>2681711.4299999997</v>
      </c>
    </row>
    <row r="74" spans="1:19" ht="15.75" customHeight="1">
      <c r="A74" s="30"/>
      <c r="B74" s="10"/>
      <c r="C74" s="10"/>
      <c r="D74" s="10"/>
      <c r="F74" s="31">
        <f>F72+F73</f>
        <v>-15305.060000000522</v>
      </c>
      <c r="G74" s="10"/>
      <c r="H74" s="10"/>
      <c r="I74" s="10">
        <f>I72+I73</f>
        <v>3013715.6799999997</v>
      </c>
      <c r="O74" s="14"/>
    </row>
    <row r="75" spans="1:19" ht="15.75" customHeight="1">
      <c r="A75" s="30" t="s">
        <v>28</v>
      </c>
      <c r="B75" s="10">
        <f>B59</f>
        <v>42875.080000000024</v>
      </c>
      <c r="C75" s="10">
        <v>46441.48</v>
      </c>
      <c r="D75" s="10">
        <f>J90</f>
        <v>1793.2800000000002</v>
      </c>
      <c r="E75" s="10">
        <f>J96</f>
        <v>0</v>
      </c>
      <c r="F75" s="10">
        <f>(C75-D75+E75)-B75</f>
        <v>1773.1199999999808</v>
      </c>
      <c r="G75" s="10"/>
      <c r="H75" s="10"/>
      <c r="I75" s="10"/>
    </row>
    <row r="76" spans="1:19" ht="15.75" customHeight="1">
      <c r="A76" s="8"/>
      <c r="B76" s="10"/>
      <c r="C76" s="10" t="s">
        <v>85</v>
      </c>
      <c r="D76" s="10"/>
      <c r="E76" s="10" t="s">
        <v>86</v>
      </c>
      <c r="F76" s="31">
        <f>F74+F75</f>
        <v>-13531.940000000541</v>
      </c>
      <c r="G76" s="10"/>
      <c r="H76" s="10"/>
      <c r="I76" s="10"/>
      <c r="J76" s="32"/>
      <c r="K76" s="32"/>
      <c r="L76" s="32"/>
      <c r="M76" s="32"/>
      <c r="N76" s="32"/>
    </row>
    <row r="77" spans="1:19" ht="15.75" customHeight="1">
      <c r="A77" s="8"/>
      <c r="B77" s="10"/>
      <c r="C77" s="10"/>
      <c r="D77" s="10"/>
      <c r="E77" s="10"/>
      <c r="F77" s="10"/>
      <c r="G77" s="10"/>
      <c r="H77" s="10"/>
      <c r="I77" s="10"/>
      <c r="J77" s="32"/>
      <c r="K77" s="32"/>
      <c r="L77" s="32"/>
      <c r="M77" s="32"/>
      <c r="N77" s="32"/>
    </row>
    <row r="78" spans="1:19" ht="15.75" customHeight="1">
      <c r="A78" s="27"/>
      <c r="B78" s="71" t="s">
        <v>87</v>
      </c>
      <c r="C78" s="72"/>
      <c r="D78" s="73" t="s">
        <v>88</v>
      </c>
      <c r="E78" s="74"/>
      <c r="F78" s="23" t="s">
        <v>89</v>
      </c>
      <c r="J78" s="33" t="s">
        <v>90</v>
      </c>
      <c r="K78" s="34"/>
      <c r="L78" s="34"/>
      <c r="M78" s="32"/>
      <c r="N78" s="32"/>
      <c r="O78" s="32"/>
      <c r="P78" s="32"/>
      <c r="Q78" s="32"/>
    </row>
    <row r="79" spans="1:19" ht="15.75" customHeight="1">
      <c r="A79" s="35">
        <v>45575</v>
      </c>
      <c r="B79" s="23">
        <v>18568</v>
      </c>
      <c r="C79" s="14">
        <v>86</v>
      </c>
      <c r="D79" s="36" t="s">
        <v>91</v>
      </c>
      <c r="E79" s="37">
        <v>0</v>
      </c>
      <c r="H79" s="35">
        <v>45561</v>
      </c>
      <c r="I79" s="34">
        <v>8133</v>
      </c>
      <c r="J79" s="14">
        <v>232.95</v>
      </c>
      <c r="L79" s="8"/>
      <c r="S79" s="14"/>
    </row>
    <row r="80" spans="1:19" ht="15.75" customHeight="1">
      <c r="A80" s="35">
        <v>45575</v>
      </c>
      <c r="B80" s="23">
        <v>18573</v>
      </c>
      <c r="C80" s="14">
        <v>143.28</v>
      </c>
      <c r="D80" s="38" t="s">
        <v>92</v>
      </c>
      <c r="E80" s="39">
        <v>0</v>
      </c>
      <c r="F80" s="22"/>
      <c r="H80" s="35">
        <v>45561</v>
      </c>
      <c r="I80" s="34">
        <v>8147</v>
      </c>
      <c r="J80" s="14">
        <v>462.92</v>
      </c>
      <c r="L80" s="8"/>
      <c r="S80" s="14"/>
    </row>
    <row r="81" spans="1:19" ht="15.75" customHeight="1">
      <c r="A81" s="35">
        <v>45657</v>
      </c>
      <c r="B81" s="23">
        <v>18714</v>
      </c>
      <c r="C81" s="14">
        <v>71.86</v>
      </c>
      <c r="D81" s="38" t="s">
        <v>93</v>
      </c>
      <c r="E81" s="39">
        <v>0</v>
      </c>
      <c r="F81" s="22"/>
      <c r="H81" s="40">
        <v>45673</v>
      </c>
      <c r="I81" s="34">
        <v>8264</v>
      </c>
      <c r="J81" s="14">
        <v>627.28</v>
      </c>
      <c r="K81" s="8"/>
      <c r="L81" s="8"/>
      <c r="S81" s="14"/>
    </row>
    <row r="82" spans="1:19" ht="15.75" customHeight="1">
      <c r="A82" s="35">
        <v>45657</v>
      </c>
      <c r="B82" s="23">
        <v>18728</v>
      </c>
      <c r="C82" s="14">
        <v>800</v>
      </c>
      <c r="D82" s="38" t="s">
        <v>94</v>
      </c>
      <c r="E82" s="39">
        <v>0</v>
      </c>
      <c r="F82" s="22"/>
      <c r="H82" s="40">
        <v>45686</v>
      </c>
      <c r="I82" s="34">
        <v>8286</v>
      </c>
      <c r="J82" s="14">
        <v>227.13</v>
      </c>
      <c r="K82" s="8"/>
      <c r="L82" s="8"/>
      <c r="S82" s="14"/>
    </row>
    <row r="83" spans="1:19" ht="15.75" customHeight="1">
      <c r="A83" s="35">
        <v>45672</v>
      </c>
      <c r="B83" s="41">
        <v>18733</v>
      </c>
      <c r="C83" s="14">
        <v>43</v>
      </c>
      <c r="D83" s="38" t="s">
        <v>95</v>
      </c>
      <c r="E83" s="39">
        <v>0</v>
      </c>
      <c r="H83" s="40">
        <v>45686</v>
      </c>
      <c r="I83" s="34">
        <v>8287</v>
      </c>
      <c r="J83" s="14">
        <v>243</v>
      </c>
      <c r="K83" s="8"/>
      <c r="L83" s="8"/>
      <c r="S83" s="14"/>
    </row>
    <row r="84" spans="1:19" ht="15.75" customHeight="1">
      <c r="A84" s="35">
        <v>45672</v>
      </c>
      <c r="B84" s="23">
        <v>18735</v>
      </c>
      <c r="C84" s="14">
        <v>43</v>
      </c>
      <c r="D84" s="38" t="s">
        <v>96</v>
      </c>
      <c r="E84" s="39">
        <v>0</v>
      </c>
      <c r="F84" s="75" t="s">
        <v>97</v>
      </c>
      <c r="G84" s="74"/>
      <c r="H84" s="35"/>
      <c r="I84" s="23"/>
      <c r="J84" s="14"/>
      <c r="K84" s="8"/>
      <c r="L84" s="8"/>
      <c r="S84" s="14"/>
    </row>
    <row r="85" spans="1:19" ht="15.75" customHeight="1">
      <c r="A85" s="35">
        <v>45672</v>
      </c>
      <c r="B85" s="41">
        <v>18737</v>
      </c>
      <c r="C85" s="14">
        <v>150</v>
      </c>
      <c r="D85" s="42"/>
      <c r="E85" s="43">
        <f>E79+E80+E81+E82+E83+E84</f>
        <v>0</v>
      </c>
      <c r="F85" s="44"/>
      <c r="G85" s="45"/>
      <c r="H85" s="45"/>
      <c r="I85" s="45"/>
      <c r="J85" s="10"/>
      <c r="K85" s="8"/>
      <c r="L85" s="8"/>
      <c r="S85" s="14"/>
    </row>
    <row r="86" spans="1:19" ht="15.75" customHeight="1">
      <c r="A86" s="35">
        <v>45672</v>
      </c>
      <c r="B86" s="23">
        <v>18738</v>
      </c>
      <c r="C86" s="14">
        <v>43</v>
      </c>
      <c r="D86" s="46" t="s">
        <v>98</v>
      </c>
      <c r="F86" s="23" t="s">
        <v>99</v>
      </c>
      <c r="G86" s="27"/>
      <c r="H86" s="27"/>
      <c r="I86" s="27"/>
      <c r="J86" s="10"/>
      <c r="K86" s="8"/>
      <c r="L86" s="8"/>
      <c r="S86" s="14"/>
    </row>
    <row r="87" spans="1:19" ht="15.75" customHeight="1">
      <c r="A87" s="35">
        <v>45672</v>
      </c>
      <c r="B87" s="41">
        <v>18741</v>
      </c>
      <c r="C87" s="14">
        <v>86</v>
      </c>
      <c r="D87" s="47"/>
      <c r="F87" s="23" t="s">
        <v>100</v>
      </c>
      <c r="G87" s="27"/>
      <c r="H87" s="27"/>
      <c r="I87" s="27"/>
      <c r="J87" s="10"/>
      <c r="K87" s="8"/>
      <c r="L87" s="8"/>
      <c r="S87" s="14"/>
    </row>
    <row r="88" spans="1:19" ht="15.75" customHeight="1">
      <c r="A88" s="35">
        <v>45672</v>
      </c>
      <c r="B88" s="23">
        <v>18743</v>
      </c>
      <c r="C88" s="14">
        <v>129</v>
      </c>
      <c r="D88" s="14"/>
      <c r="F88" s="23" t="s">
        <v>101</v>
      </c>
      <c r="G88" s="27"/>
      <c r="H88" s="27"/>
      <c r="I88" s="27"/>
      <c r="J88" s="10"/>
      <c r="K88" s="8"/>
      <c r="L88" s="8"/>
      <c r="S88" s="14"/>
    </row>
    <row r="89" spans="1:19" ht="15.75" customHeight="1">
      <c r="A89" s="35">
        <v>45672</v>
      </c>
      <c r="B89" s="41">
        <v>18753</v>
      </c>
      <c r="C89" s="14">
        <v>390</v>
      </c>
      <c r="D89" s="48">
        <f>SUM(D87:D88)</f>
        <v>0</v>
      </c>
      <c r="F89" s="23" t="s">
        <v>102</v>
      </c>
      <c r="G89" s="27"/>
      <c r="H89" s="27"/>
      <c r="I89" s="27"/>
      <c r="J89" s="10"/>
      <c r="K89" s="8"/>
      <c r="L89" s="8"/>
      <c r="S89" s="14"/>
    </row>
    <row r="90" spans="1:19" ht="15.75" customHeight="1">
      <c r="A90" s="35">
        <v>45672</v>
      </c>
      <c r="B90" s="23">
        <v>18759</v>
      </c>
      <c r="C90" s="14">
        <v>995.56</v>
      </c>
      <c r="F90" s="23" t="s">
        <v>103</v>
      </c>
      <c r="G90" s="27"/>
      <c r="H90" s="27"/>
      <c r="I90" s="27"/>
      <c r="J90" s="49">
        <f>SUM(J79:J89)</f>
        <v>1793.2800000000002</v>
      </c>
      <c r="K90" s="8"/>
      <c r="L90" s="8"/>
      <c r="S90" s="14"/>
    </row>
    <row r="91" spans="1:19" ht="15.75" customHeight="1">
      <c r="A91" s="35">
        <v>45672</v>
      </c>
      <c r="B91" s="41">
        <v>18761</v>
      </c>
      <c r="C91" s="14">
        <v>460</v>
      </c>
      <c r="F91" s="23" t="s">
        <v>104</v>
      </c>
      <c r="G91" s="27"/>
      <c r="H91" s="27"/>
      <c r="I91" s="27"/>
      <c r="J91" s="14"/>
      <c r="K91" s="8"/>
      <c r="L91" s="8"/>
      <c r="S91" s="14"/>
    </row>
    <row r="92" spans="1:19" ht="15.75" customHeight="1">
      <c r="A92" s="35">
        <v>45672</v>
      </c>
      <c r="B92" s="23">
        <v>18765</v>
      </c>
      <c r="C92" s="14">
        <v>300</v>
      </c>
      <c r="D92" s="33" t="s">
        <v>105</v>
      </c>
      <c r="E92" s="32"/>
      <c r="F92" s="23" t="s">
        <v>106</v>
      </c>
      <c r="G92" s="27"/>
      <c r="H92" s="27"/>
      <c r="I92" s="27"/>
      <c r="J92" s="33" t="s">
        <v>107</v>
      </c>
      <c r="K92" s="8"/>
      <c r="L92" s="8"/>
      <c r="S92" s="14"/>
    </row>
    <row r="93" spans="1:19" ht="15.75" customHeight="1">
      <c r="A93" s="35">
        <v>45672</v>
      </c>
      <c r="B93" s="41">
        <v>18767</v>
      </c>
      <c r="C93" s="14">
        <v>6170</v>
      </c>
      <c r="D93" s="47"/>
      <c r="E93" s="32"/>
      <c r="F93" s="14"/>
      <c r="J93" s="50"/>
      <c r="K93" s="8"/>
      <c r="L93" s="8"/>
      <c r="S93" s="14"/>
    </row>
    <row r="94" spans="1:19" ht="15" customHeight="1">
      <c r="A94" s="35">
        <v>45672</v>
      </c>
      <c r="B94" s="23">
        <v>18771</v>
      </c>
      <c r="C94" s="14">
        <v>184.68</v>
      </c>
      <c r="D94" s="14"/>
      <c r="E94" s="32"/>
      <c r="F94" s="14"/>
      <c r="G94" s="14"/>
      <c r="H94" s="14"/>
      <c r="I94" s="14"/>
      <c r="J94" s="50"/>
      <c r="K94" s="8"/>
      <c r="L94" s="8"/>
      <c r="S94" s="14"/>
    </row>
    <row r="95" spans="1:19" ht="15" customHeight="1">
      <c r="A95" s="35">
        <v>45672</v>
      </c>
      <c r="B95" s="41">
        <v>18772</v>
      </c>
      <c r="C95" s="14">
        <v>218.06</v>
      </c>
      <c r="D95" s="14"/>
      <c r="E95" s="32"/>
      <c r="F95" s="14"/>
      <c r="G95" s="14"/>
      <c r="H95" s="14"/>
      <c r="I95" s="14"/>
      <c r="J95" s="50"/>
      <c r="K95" s="8"/>
      <c r="L95" s="8"/>
      <c r="S95" s="14"/>
    </row>
    <row r="96" spans="1:19" ht="15" customHeight="1">
      <c r="A96" s="35">
        <v>45672</v>
      </c>
      <c r="B96" s="23">
        <v>18774</v>
      </c>
      <c r="C96" s="14">
        <v>250</v>
      </c>
      <c r="D96" s="14"/>
      <c r="E96" s="32"/>
      <c r="F96" s="14"/>
      <c r="G96" s="14"/>
      <c r="H96" s="51"/>
      <c r="I96" s="8"/>
      <c r="J96" s="52">
        <f>SUM(J93:J95)</f>
        <v>0</v>
      </c>
      <c r="Q96" s="14"/>
    </row>
    <row r="97" spans="1:17" ht="15" customHeight="1">
      <c r="A97" s="35">
        <v>45672</v>
      </c>
      <c r="B97" s="41">
        <v>18777</v>
      </c>
      <c r="C97" s="14">
        <v>549</v>
      </c>
      <c r="D97" s="14"/>
      <c r="E97" s="32"/>
      <c r="F97" s="14"/>
      <c r="G97" s="14"/>
      <c r="H97" s="51"/>
      <c r="I97" s="8"/>
      <c r="J97" s="8"/>
      <c r="Q97" s="14"/>
    </row>
    <row r="98" spans="1:17" ht="15" customHeight="1">
      <c r="A98" s="35">
        <v>45672</v>
      </c>
      <c r="B98" s="23">
        <v>18783</v>
      </c>
      <c r="C98" s="14">
        <v>1106.4000000000001</v>
      </c>
      <c r="D98" s="14"/>
      <c r="E98" s="32"/>
      <c r="F98" s="14"/>
      <c r="G98" s="14"/>
      <c r="H98" s="51"/>
      <c r="I98" s="8"/>
      <c r="J98" s="8"/>
      <c r="Q98" s="14"/>
    </row>
    <row r="99" spans="1:17" ht="15" customHeight="1">
      <c r="A99" s="35">
        <v>45688</v>
      </c>
      <c r="B99" s="23">
        <v>18785</v>
      </c>
      <c r="C99" s="14">
        <v>10047.290000000001</v>
      </c>
      <c r="D99" s="14"/>
      <c r="E99" s="32"/>
      <c r="F99" s="14"/>
      <c r="G99" s="14"/>
      <c r="H99" s="51"/>
      <c r="I99" s="8"/>
      <c r="J99" s="8"/>
      <c r="Q99" s="14"/>
    </row>
    <row r="100" spans="1:17" ht="15" customHeight="1">
      <c r="A100" s="35">
        <v>45688</v>
      </c>
      <c r="B100" s="23">
        <v>18786</v>
      </c>
      <c r="C100" s="14">
        <v>1484.47</v>
      </c>
      <c r="D100" s="14"/>
      <c r="E100" s="32"/>
      <c r="F100" s="14"/>
      <c r="G100" s="14"/>
      <c r="H100" s="51"/>
      <c r="I100" s="8"/>
      <c r="J100" s="8"/>
      <c r="Q100" s="14"/>
    </row>
    <row r="101" spans="1:17" ht="15" customHeight="1">
      <c r="A101" s="35"/>
      <c r="B101" s="23"/>
      <c r="C101" s="14"/>
      <c r="D101" s="14"/>
      <c r="E101" s="32"/>
      <c r="F101" s="14"/>
      <c r="G101" s="14"/>
      <c r="H101" s="51"/>
      <c r="I101" s="8"/>
      <c r="J101" s="8"/>
      <c r="Q101" s="14"/>
    </row>
    <row r="102" spans="1:17" ht="15" customHeight="1">
      <c r="A102" s="35"/>
      <c r="B102" s="23"/>
      <c r="C102" s="14"/>
      <c r="D102" s="14"/>
      <c r="E102" s="32"/>
      <c r="F102" s="14"/>
      <c r="G102" s="14"/>
      <c r="H102" s="51"/>
      <c r="I102" s="8"/>
      <c r="J102" s="8"/>
      <c r="Q102" s="14"/>
    </row>
    <row r="103" spans="1:17" ht="15" customHeight="1">
      <c r="A103" s="35"/>
      <c r="B103" s="23"/>
      <c r="C103" s="14"/>
      <c r="D103" s="14"/>
      <c r="E103" s="32"/>
      <c r="F103" s="14"/>
      <c r="G103" s="14"/>
      <c r="H103" s="51"/>
      <c r="I103" s="8"/>
      <c r="J103" s="8"/>
      <c r="Q103" s="14"/>
    </row>
    <row r="104" spans="1:17" ht="15" customHeight="1">
      <c r="A104" s="35"/>
      <c r="B104" s="23"/>
      <c r="C104" s="14"/>
      <c r="D104" s="14"/>
      <c r="E104" s="32"/>
      <c r="F104" s="14"/>
      <c r="G104" s="14"/>
      <c r="H104" s="51"/>
      <c r="I104" s="8"/>
      <c r="J104" s="8"/>
      <c r="Q104" s="14"/>
    </row>
    <row r="105" spans="1:17" ht="15" customHeight="1">
      <c r="A105" s="35"/>
      <c r="B105" s="23"/>
      <c r="C105" s="14"/>
      <c r="D105" s="14"/>
      <c r="E105" s="32"/>
      <c r="F105" s="14"/>
      <c r="G105" s="14"/>
      <c r="H105" s="51"/>
      <c r="I105" s="8"/>
      <c r="J105" s="8"/>
      <c r="Q105" s="14"/>
    </row>
    <row r="106" spans="1:17" ht="15" customHeight="1">
      <c r="A106" s="35"/>
      <c r="B106" s="23"/>
      <c r="C106" s="14"/>
      <c r="D106" s="14"/>
      <c r="E106" s="32"/>
      <c r="F106" s="14"/>
      <c r="G106" s="14"/>
      <c r="H106" s="51"/>
      <c r="I106" s="8"/>
      <c r="J106" s="8"/>
      <c r="Q106" s="14"/>
    </row>
    <row r="107" spans="1:17" ht="15.75" customHeight="1">
      <c r="C107" s="48">
        <f>SUM(C79:C106)</f>
        <v>23750.600000000002</v>
      </c>
      <c r="D107" s="14"/>
      <c r="E107" s="32"/>
      <c r="F107" s="14"/>
      <c r="G107" s="14"/>
      <c r="H107" s="51"/>
      <c r="I107" s="8"/>
      <c r="J107" s="8"/>
      <c r="Q107" s="14"/>
    </row>
    <row r="108" spans="1:17" ht="15.75" customHeight="1">
      <c r="C108" s="14"/>
      <c r="D108" s="32"/>
      <c r="E108" s="14"/>
      <c r="F108" s="14"/>
      <c r="G108" s="51"/>
      <c r="H108" s="8"/>
      <c r="I108" s="8"/>
      <c r="P108" s="14"/>
    </row>
    <row r="109" spans="1:17" ht="15.75" customHeight="1">
      <c r="C109" s="14"/>
      <c r="D109" s="32"/>
      <c r="E109" s="14"/>
      <c r="F109" s="14"/>
      <c r="G109" s="51"/>
      <c r="H109" s="8"/>
      <c r="I109" s="8"/>
      <c r="P109" s="14"/>
    </row>
    <row r="110" spans="1:17" ht="15.75" customHeight="1">
      <c r="C110" s="14"/>
      <c r="D110" s="32"/>
      <c r="E110" s="14"/>
      <c r="F110" s="14"/>
      <c r="G110" s="51"/>
      <c r="H110" s="8"/>
      <c r="I110" s="8"/>
      <c r="P110" s="14"/>
    </row>
    <row r="111" spans="1:17" ht="15.75" customHeight="1">
      <c r="C111" s="14"/>
      <c r="D111" s="32"/>
      <c r="E111" s="14"/>
      <c r="F111" s="14"/>
      <c r="G111" s="51"/>
      <c r="H111" s="8"/>
      <c r="I111" s="8"/>
      <c r="P111" s="14"/>
    </row>
    <row r="112" spans="1:17" ht="15.75" customHeight="1">
      <c r="C112" s="14"/>
      <c r="D112" s="32"/>
      <c r="E112" s="14"/>
      <c r="F112" s="14"/>
      <c r="G112" s="51"/>
      <c r="H112" s="8"/>
      <c r="I112" s="8"/>
      <c r="P112" s="14"/>
    </row>
    <row r="113" spans="2:16" ht="15.75" customHeight="1">
      <c r="C113" s="14"/>
      <c r="D113" s="32"/>
      <c r="E113" s="14"/>
      <c r="F113" s="14"/>
      <c r="G113" s="51"/>
      <c r="H113" s="8"/>
      <c r="I113" s="8"/>
      <c r="P113" s="14"/>
    </row>
    <row r="114" spans="2:16" ht="15.75" customHeight="1">
      <c r="C114" s="14"/>
      <c r="D114" s="32"/>
      <c r="E114" s="14"/>
      <c r="F114" s="14"/>
      <c r="G114" s="51"/>
      <c r="H114" s="8"/>
      <c r="I114" s="8"/>
      <c r="P114" s="14"/>
    </row>
    <row r="115" spans="2:16" ht="15.75" customHeight="1">
      <c r="C115" s="14"/>
      <c r="D115" s="32"/>
      <c r="E115" s="14"/>
      <c r="F115" s="14"/>
      <c r="G115" s="51"/>
      <c r="H115" s="8"/>
      <c r="I115" s="8"/>
      <c r="P115" s="14"/>
    </row>
    <row r="116" spans="2:16" ht="15.75" customHeight="1">
      <c r="B116" s="22"/>
      <c r="C116" s="14"/>
      <c r="D116" s="32"/>
      <c r="E116" s="14"/>
      <c r="F116" s="14"/>
      <c r="G116" s="51"/>
      <c r="H116" s="8"/>
      <c r="I116" s="8"/>
      <c r="P116" s="14"/>
    </row>
    <row r="117" spans="2:16" ht="15.75" customHeight="1">
      <c r="C117" s="14"/>
      <c r="D117" s="32"/>
      <c r="E117" s="14"/>
      <c r="F117" s="14"/>
      <c r="G117" s="51"/>
      <c r="H117" s="8"/>
      <c r="I117" s="8"/>
      <c r="P117" s="14"/>
    </row>
    <row r="118" spans="2:16" ht="15.75" customHeight="1">
      <c r="C118" s="14"/>
      <c r="D118" s="32"/>
      <c r="E118" s="14"/>
      <c r="F118" s="14"/>
      <c r="G118" s="51"/>
      <c r="H118" s="8"/>
      <c r="I118" s="8"/>
      <c r="P118" s="14"/>
    </row>
    <row r="119" spans="2:16" ht="15.75" customHeight="1">
      <c r="C119" s="14"/>
      <c r="D119" s="32"/>
      <c r="E119" s="14"/>
      <c r="F119" s="14"/>
      <c r="G119" s="51"/>
      <c r="H119" s="8"/>
      <c r="I119" s="8"/>
      <c r="P119" s="14"/>
    </row>
    <row r="120" spans="2:16" ht="15.75" customHeight="1">
      <c r="B120" s="14"/>
      <c r="C120" s="14"/>
      <c r="D120" s="32"/>
      <c r="E120" s="14"/>
      <c r="F120" s="14"/>
      <c r="G120" s="51"/>
      <c r="H120" s="8"/>
      <c r="I120" s="8"/>
      <c r="P120" s="14"/>
    </row>
    <row r="121" spans="2:16" ht="15.75" customHeight="1">
      <c r="B121" s="14"/>
      <c r="C121" s="14"/>
      <c r="D121" s="32"/>
      <c r="E121" s="14"/>
      <c r="F121" s="14"/>
      <c r="G121" s="51"/>
      <c r="H121" s="8"/>
      <c r="I121" s="8"/>
      <c r="P121" s="14"/>
    </row>
    <row r="122" spans="2:16" ht="15.75" customHeight="1">
      <c r="B122" s="14"/>
      <c r="C122" s="14"/>
      <c r="D122" s="32"/>
      <c r="E122" s="14"/>
      <c r="F122" s="14"/>
      <c r="G122" s="51"/>
      <c r="H122" s="8"/>
      <c r="I122" s="8"/>
      <c r="P122" s="14"/>
    </row>
    <row r="123" spans="2:16" ht="15.75" customHeight="1">
      <c r="B123" s="14"/>
      <c r="C123" s="22"/>
      <c r="H123" s="8"/>
      <c r="I123" s="8"/>
    </row>
    <row r="124" spans="2:16" ht="15.75" customHeight="1">
      <c r="B124" s="14"/>
      <c r="E124" s="14"/>
    </row>
    <row r="125" spans="2:16" ht="15.75" customHeight="1">
      <c r="B125" s="14"/>
    </row>
    <row r="126" spans="2:16" ht="15.75" customHeight="1">
      <c r="B126" s="14"/>
      <c r="E126" s="14"/>
    </row>
    <row r="127" spans="2:16" ht="15.75" customHeight="1">
      <c r="B127" s="14"/>
    </row>
    <row r="128" spans="2:16" ht="15.75" customHeight="1">
      <c r="B128" s="14"/>
    </row>
    <row r="129" spans="1:3" ht="15.75" customHeight="1">
      <c r="B129" s="14"/>
      <c r="C129" s="22"/>
    </row>
    <row r="130" spans="1:3" ht="15.75" customHeight="1">
      <c r="B130" s="14"/>
    </row>
    <row r="131" spans="1:3" ht="15.75" customHeight="1">
      <c r="B131" s="14"/>
    </row>
    <row r="132" spans="1:3" ht="15.75" customHeight="1">
      <c r="B132" s="14"/>
    </row>
    <row r="133" spans="1:3" ht="15.75" customHeight="1">
      <c r="B133" s="14"/>
    </row>
    <row r="134" spans="1:3" ht="15.75" customHeight="1">
      <c r="A134" s="22"/>
      <c r="B134" s="14"/>
    </row>
    <row r="135" spans="1:3" ht="15.75" customHeight="1">
      <c r="A135" s="22"/>
      <c r="B135" s="14"/>
    </row>
    <row r="136" spans="1:3" ht="15.75" customHeight="1">
      <c r="A136" s="53"/>
      <c r="B136" s="14"/>
    </row>
    <row r="137" spans="1:3" ht="15.75" customHeight="1">
      <c r="A137" s="53"/>
      <c r="B137" s="14"/>
    </row>
    <row r="138" spans="1:3" ht="15.75" customHeight="1">
      <c r="A138" s="53"/>
      <c r="B138" s="14"/>
    </row>
    <row r="139" spans="1:3" ht="15.75" customHeight="1">
      <c r="A139" s="53"/>
      <c r="B139" s="14"/>
    </row>
    <row r="140" spans="1:3" ht="15.75" customHeight="1">
      <c r="A140" s="53"/>
      <c r="B140" s="14"/>
    </row>
    <row r="141" spans="1:3" ht="15.75" customHeight="1">
      <c r="A141" s="53"/>
      <c r="B141" s="14"/>
    </row>
    <row r="142" spans="1:3" ht="15.75" customHeight="1">
      <c r="A142" s="53"/>
      <c r="B142" s="14"/>
    </row>
    <row r="143" spans="1:3" ht="15.75" customHeight="1">
      <c r="A143" s="53"/>
      <c r="B143" s="14"/>
    </row>
    <row r="144" spans="1:3" ht="15.75" customHeight="1">
      <c r="A144" s="53"/>
      <c r="B144" s="14"/>
    </row>
    <row r="145" spans="1:2" ht="15.75" customHeight="1">
      <c r="A145" s="53"/>
      <c r="B145" s="14"/>
    </row>
    <row r="146" spans="1:2" ht="15.75" customHeight="1">
      <c r="A146" s="53"/>
      <c r="B146" s="14"/>
    </row>
    <row r="147" spans="1:2" ht="15.75" customHeight="1">
      <c r="A147" s="53"/>
      <c r="B147" s="14"/>
    </row>
    <row r="148" spans="1:2" ht="15.75" customHeight="1">
      <c r="A148" s="53"/>
    </row>
    <row r="149" spans="1:2" ht="15.75" customHeight="1">
      <c r="A149" s="53"/>
      <c r="B149" s="14"/>
    </row>
    <row r="150" spans="1:2" ht="15.75" customHeight="1">
      <c r="A150" s="53"/>
    </row>
    <row r="151" spans="1:2" ht="15.75" customHeight="1">
      <c r="A151" s="53"/>
    </row>
    <row r="152" spans="1:2" ht="15.75" customHeight="1"/>
    <row r="153" spans="1:2" ht="15.75" customHeight="1"/>
    <row r="154" spans="1:2" ht="15.75" customHeight="1"/>
    <row r="155" spans="1:2" ht="15.75" customHeight="1"/>
    <row r="156" spans="1:2" ht="15.75" customHeight="1"/>
    <row r="157" spans="1:2" ht="15.75" customHeight="1"/>
    <row r="158" spans="1:2" ht="15.75" customHeight="1"/>
    <row r="159" spans="1:2" ht="15.75" customHeight="1"/>
    <row r="160" spans="1:2" ht="15.75" customHeight="1"/>
    <row r="161" spans="1:1" ht="15.75" customHeight="1"/>
    <row r="162" spans="1:1" ht="15.75" customHeight="1"/>
    <row r="163" spans="1:1" ht="15.75" customHeight="1"/>
    <row r="164" spans="1:1" ht="15.75" customHeight="1"/>
    <row r="165" spans="1:1" ht="15.75" customHeight="1">
      <c r="A165" s="53"/>
    </row>
    <row r="166" spans="1:1" ht="15.75" customHeight="1"/>
    <row r="167" spans="1:1" ht="15.75" customHeight="1"/>
    <row r="168" spans="1:1" ht="15.75" customHeight="1"/>
    <row r="169" spans="1:1" ht="15.75" customHeight="1"/>
    <row r="170" spans="1:1" ht="15.75" customHeight="1"/>
    <row r="171" spans="1:1" ht="15.75" customHeight="1"/>
    <row r="172" spans="1:1" ht="15.75" customHeight="1"/>
    <row r="173" spans="1:1" ht="15.75" customHeight="1"/>
    <row r="174" spans="1:1" ht="15.75" customHeight="1"/>
    <row r="175" spans="1:1" ht="15.75" customHeight="1"/>
    <row r="176" spans="1:1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</sheetData>
  <mergeCells count="4">
    <mergeCell ref="A11:A12"/>
    <mergeCell ref="B78:C78"/>
    <mergeCell ref="D78:E78"/>
    <mergeCell ref="F84:G84"/>
  </mergeCells>
  <printOptions gridLines="1"/>
  <pageMargins left="0.7" right="0.7" top="0.75" bottom="0.75" header="0" footer="0"/>
  <pageSetup orientation="landscape"/>
  <rowBreaks count="3" manualBreakCount="3">
    <brk id="38" man="1"/>
    <brk id="60" man="1"/>
    <brk id="10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0"/>
  <sheetViews>
    <sheetView workbookViewId="0"/>
  </sheetViews>
  <sheetFormatPr defaultColWidth="14.42578125" defaultRowHeight="15" customHeight="1"/>
  <cols>
    <col min="1" max="1" width="16.7109375" customWidth="1"/>
    <col min="3" max="3" width="16" customWidth="1"/>
    <col min="4" max="4" width="16.140625" customWidth="1"/>
    <col min="5" max="5" width="16.7109375" customWidth="1"/>
    <col min="6" max="6" width="13.28515625" customWidth="1"/>
    <col min="7" max="7" width="14.5703125" customWidth="1"/>
    <col min="9" max="9" width="14.140625" customWidth="1"/>
    <col min="10" max="10" width="12.85546875" customWidth="1"/>
    <col min="11" max="11" width="12.5703125" customWidth="1"/>
    <col min="12" max="12" width="8.7109375" customWidth="1"/>
    <col min="13" max="13" width="13.42578125" customWidth="1"/>
    <col min="14" max="26" width="8.7109375" customWidth="1"/>
  </cols>
  <sheetData>
    <row r="1" spans="1:26">
      <c r="A1" s="1"/>
      <c r="B1" s="1"/>
      <c r="C1" s="1"/>
      <c r="D1" s="1"/>
      <c r="E1" s="1"/>
      <c r="F1" s="1"/>
      <c r="G1" s="1"/>
    </row>
    <row r="2" spans="1:26">
      <c r="A2" s="2"/>
      <c r="B2" s="3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>
      <c r="A3" s="6"/>
      <c r="B3" s="6"/>
      <c r="C3" s="7"/>
      <c r="D3" s="7"/>
      <c r="E3" s="7"/>
      <c r="F3" s="7"/>
      <c r="G3" s="7"/>
      <c r="H3" s="7"/>
      <c r="I3" s="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>
      <c r="A4" s="8"/>
      <c r="B4" s="9"/>
      <c r="C4" s="10"/>
      <c r="D4" s="10"/>
      <c r="E4" s="10"/>
      <c r="F4" s="10"/>
      <c r="G4" s="10"/>
      <c r="H4" s="10"/>
      <c r="I4" s="10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>
      <c r="A5" s="8"/>
      <c r="B5" s="9"/>
      <c r="C5" s="12"/>
      <c r="D5" s="12"/>
      <c r="E5" s="12"/>
      <c r="F5" s="12"/>
      <c r="G5" s="10"/>
      <c r="H5" s="10"/>
      <c r="I5" s="10"/>
      <c r="J5" s="13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>
      <c r="A6" s="8"/>
      <c r="B6" s="9"/>
      <c r="C6" s="10"/>
      <c r="E6" s="10"/>
      <c r="F6" s="10"/>
      <c r="G6" s="10"/>
      <c r="H6" s="10"/>
      <c r="I6" s="10"/>
    </row>
    <row r="7" spans="1:26">
      <c r="A7" s="8"/>
      <c r="B7" s="9"/>
      <c r="C7" s="10"/>
      <c r="D7" s="10"/>
      <c r="E7" s="10"/>
      <c r="F7" s="10"/>
      <c r="G7" s="10"/>
      <c r="H7" s="10"/>
      <c r="I7" s="10"/>
      <c r="J7" s="14"/>
    </row>
    <row r="8" spans="1:26">
      <c r="A8" s="8"/>
      <c r="B8" s="9"/>
      <c r="C8" s="10"/>
      <c r="D8" s="10"/>
      <c r="E8" s="10"/>
      <c r="F8" s="10"/>
      <c r="G8" s="10"/>
      <c r="H8" s="10"/>
      <c r="I8" s="10"/>
      <c r="J8" s="14"/>
      <c r="V8" s="5"/>
      <c r="W8" s="5"/>
    </row>
    <row r="9" spans="1:26">
      <c r="A9" s="1"/>
      <c r="B9" s="15"/>
      <c r="C9" s="15"/>
      <c r="D9" s="15"/>
      <c r="E9" s="15"/>
      <c r="F9" s="15"/>
      <c r="G9" s="15"/>
      <c r="H9" s="15"/>
      <c r="I9" s="15"/>
      <c r="V9" s="5"/>
      <c r="W9" s="5"/>
    </row>
    <row r="10" spans="1:26">
      <c r="A10" s="1"/>
      <c r="B10" s="9"/>
      <c r="C10" s="9"/>
      <c r="D10" s="9"/>
      <c r="E10" s="9"/>
      <c r="F10" s="9"/>
      <c r="G10" s="9"/>
      <c r="H10" s="9"/>
      <c r="I10" s="9"/>
      <c r="J10" s="14"/>
      <c r="V10" s="5"/>
      <c r="W10" s="5"/>
    </row>
    <row r="11" spans="1:26">
      <c r="A11" s="69"/>
      <c r="B11" s="16"/>
      <c r="C11" s="17"/>
      <c r="D11" s="17"/>
      <c r="E11" s="17"/>
      <c r="F11" s="17"/>
      <c r="G11" s="17"/>
      <c r="H11" s="17"/>
      <c r="I11" s="17"/>
      <c r="V11" s="5"/>
      <c r="W11" s="5"/>
    </row>
    <row r="12" spans="1:26">
      <c r="A12" s="70"/>
      <c r="B12" s="16"/>
      <c r="C12" s="18"/>
      <c r="D12" s="18"/>
      <c r="E12" s="18"/>
      <c r="F12" s="18"/>
      <c r="G12" s="18"/>
      <c r="H12" s="18"/>
      <c r="I12" s="18"/>
      <c r="J12" s="14"/>
      <c r="V12" s="5"/>
      <c r="W12" s="5"/>
    </row>
    <row r="13" spans="1:26">
      <c r="A13" s="19"/>
      <c r="B13" s="9"/>
      <c r="C13" s="10"/>
      <c r="D13" s="10"/>
      <c r="E13" s="10"/>
      <c r="F13" s="10"/>
      <c r="G13" s="10"/>
      <c r="H13" s="10"/>
      <c r="I13" s="10"/>
      <c r="V13" s="5"/>
      <c r="W13" s="5"/>
    </row>
    <row r="14" spans="1:26">
      <c r="A14" s="20"/>
      <c r="B14" s="10"/>
      <c r="C14" s="10"/>
      <c r="D14" s="10"/>
      <c r="E14" s="10"/>
      <c r="F14" s="10"/>
      <c r="H14" s="10"/>
      <c r="I14" s="10"/>
      <c r="J14" s="14"/>
      <c r="V14" s="5"/>
      <c r="W14" s="5"/>
    </row>
    <row r="15" spans="1:26">
      <c r="A15" s="20"/>
      <c r="B15" s="10"/>
      <c r="C15" s="10"/>
      <c r="D15" s="10"/>
      <c r="E15" s="10"/>
      <c r="F15" s="10"/>
      <c r="V15" s="5"/>
      <c r="W15" s="5"/>
    </row>
    <row r="16" spans="1:26">
      <c r="A16" s="21"/>
      <c r="B16" s="10"/>
      <c r="C16" s="10"/>
      <c r="D16" s="10"/>
      <c r="E16" s="10"/>
      <c r="F16" s="10"/>
      <c r="G16" s="10"/>
      <c r="H16" s="10"/>
      <c r="I16" s="10"/>
      <c r="J16" s="14"/>
      <c r="V16" s="5"/>
      <c r="W16" s="5"/>
    </row>
    <row r="17" spans="1:26">
      <c r="A17" s="21"/>
      <c r="B17" s="10"/>
      <c r="C17" s="10"/>
      <c r="D17" s="10"/>
      <c r="E17" s="10"/>
      <c r="F17" s="10"/>
      <c r="G17" s="10"/>
      <c r="H17" s="10"/>
      <c r="I17" s="10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5"/>
      <c r="W17" s="5"/>
      <c r="X17" s="23"/>
      <c r="Y17" s="23"/>
      <c r="Z17" s="23"/>
    </row>
    <row r="18" spans="1:26">
      <c r="A18" s="21"/>
      <c r="B18" s="10"/>
      <c r="C18" s="10"/>
      <c r="D18" s="10"/>
      <c r="E18" s="10"/>
      <c r="F18" s="10"/>
      <c r="G18" s="10"/>
      <c r="H18" s="10"/>
      <c r="I18" s="10"/>
      <c r="J18" s="22"/>
      <c r="K18" s="22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5"/>
      <c r="W18" s="5"/>
      <c r="X18" s="23"/>
      <c r="Y18" s="23"/>
      <c r="Z18" s="23"/>
    </row>
    <row r="19" spans="1:26">
      <c r="A19" s="21"/>
      <c r="B19" s="10"/>
      <c r="C19" s="10"/>
      <c r="D19" s="10"/>
      <c r="E19" s="10"/>
      <c r="F19" s="10"/>
      <c r="G19" s="10"/>
      <c r="H19" s="10"/>
      <c r="I19" s="10"/>
      <c r="V19" s="5"/>
      <c r="W19" s="5"/>
    </row>
    <row r="20" spans="1:26">
      <c r="A20" s="21"/>
      <c r="B20" s="10"/>
      <c r="C20" s="10"/>
      <c r="D20" s="10"/>
      <c r="E20" s="10"/>
      <c r="G20" s="10"/>
      <c r="H20" s="10"/>
      <c r="I20" s="10"/>
      <c r="V20" s="5"/>
      <c r="W20" s="5"/>
    </row>
    <row r="21" spans="1:26" ht="15.75" customHeight="1">
      <c r="A21" s="21"/>
      <c r="B21" s="10"/>
      <c r="C21" s="10"/>
      <c r="D21" s="10"/>
      <c r="E21" s="10"/>
      <c r="F21" s="10"/>
      <c r="H21" s="24"/>
      <c r="I21" s="10"/>
      <c r="J21" s="25"/>
      <c r="K21" s="25"/>
      <c r="L21" s="25"/>
      <c r="V21" s="5"/>
      <c r="W21" s="5"/>
    </row>
    <row r="22" spans="1:26" ht="15.75" customHeight="1">
      <c r="A22" s="1"/>
      <c r="B22" s="26"/>
      <c r="C22" s="9"/>
      <c r="D22" s="9"/>
      <c r="E22" s="9"/>
      <c r="F22" s="9"/>
      <c r="G22" s="9"/>
      <c r="H22" s="9"/>
      <c r="I22" s="9"/>
      <c r="J22" s="10"/>
      <c r="K22" s="10"/>
      <c r="L22" s="10"/>
      <c r="V22" s="5"/>
      <c r="W22" s="5"/>
    </row>
    <row r="23" spans="1:26" ht="15.75" customHeight="1">
      <c r="A23" s="1"/>
      <c r="B23" s="26"/>
      <c r="C23" s="10"/>
      <c r="D23" s="10"/>
      <c r="E23" s="10"/>
      <c r="F23" s="10"/>
      <c r="G23" s="21"/>
      <c r="H23" s="21"/>
      <c r="I23" s="21"/>
      <c r="J23" s="10"/>
      <c r="K23" s="10"/>
      <c r="L23" s="10"/>
      <c r="V23" s="5"/>
      <c r="W23" s="5"/>
    </row>
    <row r="24" spans="1:26" ht="15.75" customHeight="1">
      <c r="A24" s="1"/>
      <c r="B24" s="9"/>
      <c r="C24" s="10"/>
      <c r="D24" s="10"/>
      <c r="E24" s="10"/>
      <c r="F24" s="10"/>
      <c r="G24" s="10"/>
      <c r="H24" s="10"/>
      <c r="I24" s="10"/>
      <c r="J24" s="14"/>
      <c r="K24" s="14"/>
      <c r="L24" s="14"/>
      <c r="M24" s="14"/>
      <c r="V24" s="5"/>
      <c r="W24" s="5"/>
    </row>
    <row r="25" spans="1:26" ht="15.75" customHeight="1">
      <c r="A25" s="1"/>
      <c r="B25" s="9"/>
      <c r="C25" s="10"/>
      <c r="D25" s="10"/>
      <c r="E25" s="10"/>
      <c r="F25" s="10"/>
      <c r="G25" s="10"/>
      <c r="H25" s="10"/>
      <c r="I25" s="10"/>
      <c r="J25" s="14"/>
      <c r="K25" s="14"/>
      <c r="L25" s="14"/>
      <c r="M25" s="14"/>
      <c r="V25" s="5"/>
      <c r="W25" s="5"/>
    </row>
    <row r="26" spans="1:26" ht="15.75" customHeight="1">
      <c r="A26" s="1"/>
      <c r="B26" s="9"/>
      <c r="C26" s="10"/>
      <c r="D26" s="10"/>
      <c r="E26" s="10"/>
      <c r="F26" s="10"/>
      <c r="G26" s="10"/>
      <c r="H26" s="10"/>
      <c r="I26" s="10"/>
      <c r="J26" s="14"/>
      <c r="K26" s="14"/>
      <c r="L26" s="14"/>
      <c r="M26" s="14"/>
      <c r="V26" s="5"/>
      <c r="W26" s="5"/>
    </row>
    <row r="27" spans="1:26" ht="15.75" customHeight="1">
      <c r="A27" s="1"/>
      <c r="B27" s="9"/>
      <c r="C27" s="10"/>
      <c r="D27" s="10"/>
      <c r="E27" s="10"/>
      <c r="F27" s="10"/>
      <c r="G27" s="10"/>
      <c r="H27" s="10"/>
      <c r="I27" s="10"/>
      <c r="M27" s="14"/>
      <c r="V27" s="5"/>
    </row>
    <row r="28" spans="1:26" ht="15.75" customHeight="1">
      <c r="A28" s="1"/>
      <c r="B28" s="9"/>
      <c r="C28" s="10"/>
      <c r="D28" s="10"/>
      <c r="E28" s="10"/>
      <c r="F28" s="10"/>
      <c r="G28" s="10"/>
      <c r="H28" s="10"/>
      <c r="I28" s="10"/>
      <c r="M28" s="14"/>
      <c r="V28" s="5"/>
    </row>
    <row r="29" spans="1:26" ht="15.75" customHeight="1">
      <c r="A29" s="1"/>
      <c r="B29" s="9"/>
      <c r="C29" s="10"/>
      <c r="D29" s="10"/>
      <c r="E29" s="10"/>
      <c r="F29" s="10"/>
      <c r="G29" s="10"/>
      <c r="H29" s="10"/>
      <c r="I29" s="10"/>
      <c r="M29" s="14"/>
      <c r="V29" s="5"/>
    </row>
    <row r="30" spans="1:26" ht="15.75" customHeight="1">
      <c r="A30" s="1"/>
      <c r="B30" s="9"/>
      <c r="C30" s="10"/>
      <c r="D30" s="10"/>
      <c r="E30" s="10"/>
      <c r="F30" s="10"/>
      <c r="G30" s="10"/>
      <c r="H30" s="10"/>
      <c r="I30" s="10"/>
      <c r="M30" s="14"/>
      <c r="X30" s="27"/>
    </row>
    <row r="31" spans="1:26" ht="15.75" customHeight="1">
      <c r="A31" s="1"/>
      <c r="B31" s="26"/>
      <c r="C31" s="10"/>
      <c r="D31" s="10"/>
      <c r="E31" s="10"/>
      <c r="F31" s="10"/>
      <c r="G31" s="10"/>
      <c r="H31" s="10"/>
      <c r="I31" s="10"/>
      <c r="M31" s="14"/>
    </row>
    <row r="32" spans="1:26" ht="15.75" customHeight="1">
      <c r="A32" s="1"/>
      <c r="B32" s="26"/>
      <c r="C32" s="10"/>
      <c r="D32" s="10"/>
      <c r="E32" s="10"/>
      <c r="F32" s="10"/>
      <c r="H32" s="25"/>
      <c r="I32" s="25"/>
    </row>
    <row r="33" spans="1:10" ht="15.75" customHeight="1">
      <c r="A33" s="1"/>
      <c r="B33" s="26"/>
      <c r="C33" s="10"/>
      <c r="D33" s="10"/>
      <c r="E33" s="10"/>
    </row>
    <row r="34" spans="1:10" ht="15.75" customHeight="1">
      <c r="A34" s="1"/>
      <c r="B34" s="26"/>
      <c r="C34" s="10"/>
      <c r="D34" s="10"/>
      <c r="E34" s="10"/>
    </row>
    <row r="35" spans="1:10" ht="15.75" customHeight="1">
      <c r="A35" s="1"/>
      <c r="B35" s="26"/>
      <c r="C35" s="10"/>
      <c r="D35" s="10"/>
      <c r="E35" s="10"/>
    </row>
    <row r="36" spans="1:10" ht="15.75" customHeight="1">
      <c r="A36" s="1"/>
      <c r="B36" s="15"/>
      <c r="C36" s="12"/>
      <c r="D36" s="12"/>
      <c r="E36" s="12"/>
      <c r="F36" s="12"/>
      <c r="G36" s="12"/>
      <c r="H36" s="12"/>
      <c r="I36" s="12"/>
    </row>
    <row r="37" spans="1:10" ht="15.75" customHeight="1">
      <c r="A37" s="1"/>
      <c r="B37" s="9"/>
      <c r="C37" s="12"/>
      <c r="D37" s="12"/>
      <c r="E37" s="12"/>
      <c r="F37" s="12"/>
      <c r="G37" s="12"/>
      <c r="H37" s="12"/>
      <c r="I37" s="12"/>
    </row>
    <row r="38" spans="1:10" ht="15.75" customHeight="1">
      <c r="A38" s="1"/>
      <c r="B38" s="9"/>
      <c r="C38" s="9"/>
      <c r="D38" s="9"/>
      <c r="E38" s="9"/>
      <c r="F38" s="9"/>
      <c r="G38" s="9"/>
      <c r="H38" s="9"/>
      <c r="I38" s="9"/>
      <c r="J38" s="12"/>
    </row>
    <row r="39" spans="1:10" ht="15.75" customHeight="1">
      <c r="A39" s="28"/>
      <c r="B39" s="16"/>
      <c r="C39" s="17"/>
      <c r="D39" s="17"/>
      <c r="E39" s="17"/>
      <c r="F39" s="17"/>
      <c r="G39" s="17"/>
      <c r="H39" s="17"/>
      <c r="I39" s="17"/>
    </row>
    <row r="40" spans="1:10" ht="15.75" customHeight="1">
      <c r="A40" s="29"/>
      <c r="B40" s="16"/>
      <c r="C40" s="17"/>
      <c r="D40" s="17"/>
      <c r="E40" s="17"/>
      <c r="F40" s="17"/>
      <c r="G40" s="60"/>
      <c r="H40" s="17"/>
      <c r="I40" s="17"/>
    </row>
    <row r="41" spans="1:10" ht="15.75" customHeight="1">
      <c r="A41" s="19"/>
      <c r="B41" s="10"/>
      <c r="C41" s="10"/>
      <c r="D41" s="10"/>
      <c r="E41" s="10"/>
      <c r="F41" s="10"/>
      <c r="H41" s="25"/>
      <c r="I41" s="25"/>
    </row>
    <row r="42" spans="1:10" ht="15.75" customHeight="1">
      <c r="A42" s="10"/>
      <c r="B42" s="10"/>
      <c r="C42" s="10"/>
      <c r="D42" s="10"/>
      <c r="E42" s="10"/>
      <c r="H42" s="25"/>
      <c r="I42" s="25"/>
    </row>
    <row r="43" spans="1:10" ht="15.75" customHeight="1">
      <c r="A43" s="21"/>
      <c r="B43" s="10"/>
      <c r="C43" s="10"/>
      <c r="D43" s="10"/>
      <c r="E43" s="10"/>
      <c r="H43" s="25"/>
      <c r="I43" s="25"/>
    </row>
    <row r="44" spans="1:10" ht="15.75" customHeight="1">
      <c r="A44" s="21"/>
      <c r="B44" s="10"/>
      <c r="C44" s="10"/>
      <c r="D44" s="10"/>
      <c r="E44" s="10"/>
      <c r="F44" s="10"/>
      <c r="H44" s="21"/>
      <c r="I44" s="21"/>
    </row>
    <row r="45" spans="1:10" ht="15.75" customHeight="1">
      <c r="A45" s="21"/>
      <c r="B45" s="10"/>
      <c r="C45" s="10"/>
      <c r="D45" s="10"/>
      <c r="E45" s="10"/>
      <c r="F45" s="10"/>
      <c r="G45" s="21"/>
      <c r="H45" s="21"/>
      <c r="I45" s="21"/>
    </row>
    <row r="46" spans="1:10" ht="15.75" customHeight="1">
      <c r="A46" s="1"/>
      <c r="B46" s="26"/>
      <c r="C46" s="10"/>
      <c r="D46" s="10"/>
      <c r="E46" s="10"/>
      <c r="F46" s="10"/>
      <c r="G46" s="26"/>
      <c r="H46" s="9"/>
      <c r="I46" s="9"/>
    </row>
    <row r="47" spans="1:10" ht="15.75" customHeight="1">
      <c r="A47" s="1"/>
      <c r="B47" s="26"/>
      <c r="D47" s="10"/>
      <c r="E47" s="10"/>
      <c r="F47" s="10"/>
      <c r="G47" s="26"/>
      <c r="H47" s="9"/>
      <c r="I47" s="9"/>
    </row>
    <row r="48" spans="1:10" ht="15.75" customHeight="1">
      <c r="A48" s="1"/>
      <c r="B48" s="9"/>
      <c r="C48" s="10"/>
      <c r="D48" s="10"/>
      <c r="E48" s="10"/>
      <c r="F48" s="10"/>
      <c r="G48" s="10"/>
      <c r="H48" s="10"/>
      <c r="I48" s="10"/>
    </row>
    <row r="49" spans="1:10" ht="15.75" customHeight="1">
      <c r="A49" s="21"/>
      <c r="C49" s="10"/>
      <c r="D49" s="10"/>
      <c r="E49" s="10"/>
      <c r="F49" s="10"/>
      <c r="G49" s="10"/>
      <c r="H49" s="10"/>
      <c r="I49" s="10"/>
      <c r="J49" s="10"/>
    </row>
    <row r="50" spans="1:10" ht="15.75" customHeight="1">
      <c r="A50" s="21"/>
      <c r="C50" s="10"/>
      <c r="D50" s="10"/>
      <c r="E50" s="10"/>
      <c r="F50" s="10"/>
      <c r="G50" s="10"/>
      <c r="H50" s="10"/>
      <c r="I50" s="10"/>
    </row>
    <row r="51" spans="1:10" ht="15.75" customHeight="1">
      <c r="A51" s="21"/>
      <c r="C51" s="10"/>
      <c r="D51" s="10"/>
      <c r="E51" s="10"/>
      <c r="F51" s="10"/>
      <c r="G51" s="10"/>
      <c r="H51" s="10"/>
      <c r="I51" s="10"/>
    </row>
    <row r="52" spans="1:10" ht="15.75" customHeight="1">
      <c r="A52" s="21"/>
      <c r="B52" s="10"/>
      <c r="C52" s="10"/>
      <c r="D52" s="10"/>
      <c r="E52" s="10"/>
      <c r="F52" s="10"/>
      <c r="G52" s="10"/>
      <c r="H52" s="10"/>
      <c r="I52" s="10"/>
    </row>
    <row r="53" spans="1:10" ht="15.75" customHeight="1">
      <c r="A53" s="21"/>
      <c r="B53" s="10"/>
      <c r="C53" s="10"/>
      <c r="D53" s="10"/>
      <c r="E53" s="10"/>
      <c r="F53" s="10"/>
      <c r="G53" s="10"/>
      <c r="H53" s="10"/>
      <c r="I53" s="10"/>
    </row>
    <row r="54" spans="1:10" ht="15.75" customHeight="1">
      <c r="A54" s="21"/>
      <c r="B54" s="10"/>
      <c r="C54" s="10"/>
      <c r="D54" s="10"/>
      <c r="E54" s="10"/>
      <c r="F54" s="10"/>
      <c r="G54" s="10"/>
      <c r="H54" s="10"/>
      <c r="I54" s="10"/>
    </row>
    <row r="55" spans="1:10" ht="15.75" customHeight="1">
      <c r="A55" s="21"/>
      <c r="B55" s="10"/>
      <c r="C55" s="10"/>
      <c r="D55" s="10"/>
      <c r="E55" s="10"/>
      <c r="F55" s="10"/>
      <c r="G55" s="10"/>
      <c r="H55" s="10"/>
      <c r="I55" s="10"/>
    </row>
    <row r="56" spans="1:10" ht="15.75" customHeight="1">
      <c r="A56" s="21"/>
      <c r="B56" s="10"/>
      <c r="C56" s="10"/>
      <c r="D56" s="10"/>
      <c r="E56" s="10"/>
      <c r="F56" s="10"/>
      <c r="G56" s="10"/>
      <c r="H56" s="10"/>
      <c r="I56" s="10"/>
    </row>
    <row r="57" spans="1:10" ht="15.75" customHeight="1">
      <c r="A57" s="21"/>
      <c r="B57" s="10"/>
      <c r="C57" s="10"/>
      <c r="D57" s="10"/>
      <c r="E57" s="10"/>
      <c r="F57" s="10"/>
      <c r="G57" s="10"/>
      <c r="H57" s="10"/>
      <c r="I57" s="10"/>
    </row>
    <row r="58" spans="1:10" ht="15.75" customHeight="1">
      <c r="A58" s="1"/>
      <c r="B58" s="26"/>
      <c r="C58" s="10"/>
      <c r="D58" s="10"/>
      <c r="E58" s="10"/>
      <c r="F58" s="10"/>
      <c r="G58" s="26"/>
      <c r="H58" s="9"/>
      <c r="I58" s="9"/>
    </row>
    <row r="59" spans="1:10" ht="15.75" customHeight="1">
      <c r="A59" s="1"/>
      <c r="B59" s="15"/>
      <c r="C59" s="10"/>
      <c r="D59" s="10"/>
      <c r="E59" s="10"/>
      <c r="F59" s="10"/>
      <c r="G59" s="10"/>
      <c r="H59" s="10"/>
      <c r="I59" s="10"/>
    </row>
    <row r="60" spans="1:10" ht="15.75" customHeight="1">
      <c r="A60" s="1"/>
      <c r="B60" s="9"/>
      <c r="C60" s="10"/>
      <c r="D60" s="10"/>
      <c r="E60" s="10"/>
      <c r="F60" s="10"/>
      <c r="G60" s="10"/>
      <c r="H60" s="10"/>
      <c r="I60" s="10"/>
    </row>
    <row r="61" spans="1:10" ht="15.75" customHeight="1">
      <c r="A61" s="61"/>
      <c r="B61" s="62"/>
      <c r="C61" s="63"/>
      <c r="D61" s="63"/>
      <c r="E61" s="64"/>
      <c r="F61" s="63"/>
      <c r="G61" s="65"/>
      <c r="H61" s="65"/>
      <c r="I61" s="65"/>
    </row>
    <row r="62" spans="1:10" ht="15.75" customHeight="1">
      <c r="A62" s="66"/>
      <c r="B62" s="62"/>
      <c r="C62" s="63"/>
      <c r="D62" s="63"/>
      <c r="E62" s="63"/>
      <c r="F62" s="63"/>
      <c r="G62" s="63"/>
      <c r="H62" s="63"/>
      <c r="I62" s="63"/>
    </row>
    <row r="63" spans="1:10" ht="15.75" customHeight="1">
      <c r="A63" s="21"/>
      <c r="B63" s="10"/>
      <c r="C63" s="10"/>
      <c r="D63" s="10"/>
      <c r="E63" s="10"/>
      <c r="F63" s="10"/>
      <c r="G63" s="10"/>
      <c r="H63" s="10"/>
      <c r="I63" s="10"/>
    </row>
    <row r="64" spans="1:10" ht="15.75" customHeight="1">
      <c r="A64" s="10"/>
      <c r="B64" s="10"/>
      <c r="C64" s="10"/>
      <c r="D64" s="10"/>
      <c r="E64" s="10"/>
      <c r="F64" s="10"/>
      <c r="G64" s="10"/>
      <c r="H64" s="10"/>
      <c r="I64" s="10"/>
    </row>
    <row r="65" spans="1:9" ht="15.75" customHeight="1">
      <c r="A65" s="10"/>
      <c r="B65" s="10"/>
      <c r="C65" s="10"/>
      <c r="D65" s="10"/>
      <c r="E65" s="10"/>
      <c r="F65" s="10"/>
      <c r="G65" s="10"/>
      <c r="H65" s="10"/>
      <c r="I65" s="10"/>
    </row>
    <row r="66" spans="1:9" ht="15.75" customHeight="1">
      <c r="A66" s="9"/>
      <c r="B66" s="15"/>
      <c r="C66" s="15"/>
      <c r="D66" s="9"/>
      <c r="E66" s="15"/>
      <c r="F66" s="10"/>
      <c r="G66" s="9"/>
      <c r="H66" s="9"/>
      <c r="I66" s="9"/>
    </row>
    <row r="67" spans="1:9" ht="15.75" customHeight="1">
      <c r="A67" s="9"/>
      <c r="B67" s="9"/>
      <c r="C67" s="67"/>
      <c r="D67" s="9"/>
      <c r="E67" s="67"/>
      <c r="F67" s="10"/>
      <c r="G67" s="9"/>
      <c r="H67" s="9"/>
      <c r="I67" s="9"/>
    </row>
    <row r="68" spans="1:9" ht="15.75" customHeight="1">
      <c r="A68" s="61"/>
      <c r="B68" s="62"/>
      <c r="C68" s="63"/>
      <c r="D68" s="63"/>
      <c r="E68" s="63"/>
      <c r="F68" s="63"/>
      <c r="G68" s="65"/>
      <c r="H68" s="65"/>
      <c r="I68" s="65"/>
    </row>
    <row r="69" spans="1:9" ht="15.75" customHeight="1">
      <c r="A69" s="66"/>
      <c r="B69" s="62"/>
      <c r="C69" s="63"/>
      <c r="D69" s="63"/>
      <c r="E69" s="63"/>
      <c r="F69" s="63"/>
      <c r="G69" s="63"/>
      <c r="H69" s="63"/>
      <c r="I69" s="63"/>
    </row>
    <row r="70" spans="1:9" ht="15.75" customHeight="1">
      <c r="A70" s="21"/>
      <c r="B70" s="10"/>
      <c r="C70" s="10"/>
      <c r="D70" s="10"/>
      <c r="E70" s="10"/>
      <c r="F70" s="10"/>
      <c r="G70" s="10"/>
      <c r="H70" s="10"/>
      <c r="I70" s="10"/>
    </row>
    <row r="71" spans="1:9" ht="15.75" customHeight="1">
      <c r="A71" s="10"/>
      <c r="B71" s="10"/>
      <c r="C71" s="10"/>
      <c r="D71" s="10"/>
      <c r="E71" s="10"/>
      <c r="F71" s="10"/>
      <c r="G71" s="10"/>
      <c r="H71" s="10"/>
      <c r="I71" s="10"/>
    </row>
    <row r="72" spans="1:9" ht="15.75" customHeight="1">
      <c r="A72" s="10"/>
      <c r="B72" s="10"/>
      <c r="C72" s="10"/>
      <c r="D72" s="10"/>
      <c r="E72" s="10"/>
      <c r="F72" s="10"/>
      <c r="G72" s="10"/>
      <c r="H72" s="10"/>
      <c r="I72" s="10"/>
    </row>
    <row r="73" spans="1:9" ht="15.75" customHeight="1">
      <c r="A73" s="9"/>
      <c r="B73" s="15"/>
      <c r="C73" s="10"/>
      <c r="D73" s="15"/>
      <c r="E73" s="10"/>
      <c r="F73" s="10"/>
      <c r="G73" s="9"/>
      <c r="H73" s="9"/>
      <c r="I73" s="9"/>
    </row>
    <row r="74" spans="1:9" ht="15.75" customHeight="1">
      <c r="A74" s="10"/>
      <c r="B74" s="10"/>
      <c r="C74" s="10"/>
      <c r="D74" s="10"/>
      <c r="E74" s="10"/>
      <c r="F74" s="10"/>
      <c r="G74" s="10"/>
      <c r="H74" s="10"/>
      <c r="I74" s="10"/>
    </row>
    <row r="75" spans="1:9" ht="15.75" customHeight="1">
      <c r="A75" s="2"/>
      <c r="B75" s="3"/>
      <c r="C75" s="4"/>
      <c r="D75" s="4"/>
      <c r="E75" s="4"/>
      <c r="F75" s="4"/>
      <c r="G75" s="4"/>
      <c r="H75" s="4"/>
      <c r="I75" s="4"/>
    </row>
    <row r="76" spans="1:9" ht="15.75" customHeight="1">
      <c r="A76" s="6"/>
      <c r="B76" s="6"/>
      <c r="C76" s="7"/>
      <c r="D76" s="7"/>
      <c r="E76" s="7"/>
      <c r="F76" s="7"/>
      <c r="G76" s="7"/>
      <c r="H76" s="7"/>
      <c r="I76" s="7"/>
    </row>
    <row r="77" spans="1:9" ht="15.75" customHeight="1">
      <c r="A77" s="8"/>
      <c r="B77" s="9"/>
      <c r="C77" s="10"/>
      <c r="D77" s="10"/>
      <c r="E77" s="10"/>
      <c r="F77" s="10"/>
      <c r="G77" s="10"/>
      <c r="H77" s="10"/>
      <c r="I77" s="10"/>
    </row>
    <row r="78" spans="1:9" ht="15.75" customHeight="1">
      <c r="A78" s="8"/>
      <c r="B78" s="9"/>
      <c r="C78" s="12"/>
      <c r="D78" s="12"/>
      <c r="E78" s="12"/>
      <c r="F78" s="12"/>
      <c r="G78" s="10"/>
      <c r="H78" s="10"/>
      <c r="I78" s="10"/>
    </row>
    <row r="79" spans="1:9" ht="15.75" customHeight="1">
      <c r="A79" s="8"/>
      <c r="B79" s="9"/>
      <c r="C79" s="10"/>
      <c r="E79" s="10"/>
      <c r="F79" s="10"/>
      <c r="G79" s="10"/>
      <c r="H79" s="10"/>
      <c r="I79" s="10"/>
    </row>
    <row r="80" spans="1:9" ht="15.75" customHeight="1">
      <c r="A80" s="8"/>
      <c r="B80" s="9"/>
      <c r="C80" s="10"/>
      <c r="D80" s="10"/>
      <c r="E80" s="10"/>
      <c r="F80" s="10"/>
      <c r="G80" s="10"/>
      <c r="H80" s="10"/>
      <c r="I80" s="10"/>
    </row>
    <row r="81" spans="1:11" ht="15.75" customHeight="1">
      <c r="A81" s="8"/>
      <c r="B81" s="9"/>
      <c r="C81" s="10"/>
      <c r="D81" s="10"/>
      <c r="E81" s="10"/>
      <c r="F81" s="10"/>
      <c r="G81" s="10"/>
      <c r="H81" s="10"/>
      <c r="I81" s="10"/>
    </row>
    <row r="82" spans="1:11" ht="15.75" customHeight="1">
      <c r="A82" s="1"/>
      <c r="B82" s="15"/>
      <c r="C82" s="15"/>
      <c r="D82" s="15"/>
      <c r="E82" s="15"/>
      <c r="F82" s="15"/>
      <c r="G82" s="15"/>
      <c r="H82" s="15"/>
      <c r="I82" s="15"/>
    </row>
    <row r="83" spans="1:11" ht="15.75" customHeight="1">
      <c r="A83" s="21"/>
      <c r="B83" s="21"/>
      <c r="C83" s="10"/>
      <c r="D83" s="10"/>
      <c r="E83" s="10"/>
      <c r="F83" s="10"/>
    </row>
    <row r="84" spans="1:11" ht="15.75" customHeight="1">
      <c r="A84" s="21"/>
      <c r="B84" s="21"/>
      <c r="D84" s="10"/>
      <c r="E84" s="10"/>
      <c r="G84" s="10"/>
      <c r="H84" s="10"/>
    </row>
    <row r="85" spans="1:11" ht="15.75" customHeight="1">
      <c r="A85" s="10"/>
      <c r="B85" s="27"/>
      <c r="C85" s="27"/>
      <c r="D85" s="27"/>
      <c r="E85" s="27"/>
      <c r="F85" s="11"/>
      <c r="G85" s="10"/>
      <c r="H85" s="10"/>
    </row>
    <row r="86" spans="1:11" ht="15.75" customHeight="1">
      <c r="A86" s="30"/>
      <c r="B86" s="10"/>
      <c r="C86" s="10"/>
      <c r="D86" s="10"/>
      <c r="E86" s="10"/>
      <c r="F86" s="10"/>
      <c r="G86" s="10"/>
      <c r="H86" s="10"/>
      <c r="J86" s="14"/>
    </row>
    <row r="87" spans="1:11" ht="15.75" customHeight="1">
      <c r="A87" s="30"/>
      <c r="B87" s="10"/>
      <c r="C87" s="10"/>
      <c r="D87" s="10"/>
      <c r="E87" s="10"/>
      <c r="F87" s="10"/>
      <c r="H87" s="10"/>
    </row>
    <row r="88" spans="1:11" ht="15.75" customHeight="1">
      <c r="A88" s="30"/>
      <c r="B88" s="10"/>
      <c r="C88" s="10"/>
      <c r="D88" s="10"/>
      <c r="F88" s="31"/>
      <c r="G88" s="10"/>
      <c r="H88" s="10"/>
      <c r="J88" s="14"/>
    </row>
    <row r="89" spans="1:11" ht="15.75" customHeight="1">
      <c r="A89" s="30"/>
      <c r="B89" s="10"/>
      <c r="C89" s="10"/>
      <c r="D89" s="10"/>
      <c r="E89" s="10"/>
      <c r="F89" s="10"/>
      <c r="G89" s="10"/>
      <c r="H89" s="10"/>
    </row>
    <row r="90" spans="1:11" ht="15.75" customHeight="1">
      <c r="A90" s="8"/>
      <c r="B90" s="10"/>
      <c r="C90" s="10"/>
      <c r="D90" s="10"/>
      <c r="E90" s="10"/>
      <c r="F90" s="31"/>
      <c r="G90" s="10"/>
      <c r="H90" s="10"/>
      <c r="I90" s="32"/>
    </row>
    <row r="91" spans="1:11" ht="15.75" customHeight="1">
      <c r="A91" s="8"/>
      <c r="B91" s="10"/>
      <c r="C91" s="10"/>
      <c r="D91" s="10"/>
      <c r="E91" s="10"/>
      <c r="F91" s="10"/>
      <c r="G91" s="10"/>
      <c r="H91" s="10"/>
      <c r="I91" s="32"/>
    </row>
    <row r="92" spans="1:11" ht="15.75" customHeight="1">
      <c r="A92" s="71"/>
      <c r="B92" s="72"/>
      <c r="C92" s="73"/>
      <c r="D92" s="74"/>
      <c r="G92" s="33"/>
      <c r="H92" s="34"/>
      <c r="I92" s="32"/>
    </row>
    <row r="93" spans="1:11" ht="15.75" customHeight="1">
      <c r="B93" s="14"/>
      <c r="C93" s="36"/>
      <c r="D93" s="37"/>
      <c r="G93" s="10"/>
      <c r="H93" s="8"/>
      <c r="K93" s="14"/>
    </row>
    <row r="94" spans="1:11" ht="15.75" customHeight="1">
      <c r="B94" s="14"/>
      <c r="C94" s="38"/>
      <c r="D94" s="39"/>
      <c r="E94" s="22"/>
      <c r="G94" s="10"/>
      <c r="H94" s="8"/>
      <c r="K94" s="14"/>
    </row>
    <row r="95" spans="1:11" ht="15.75" customHeight="1">
      <c r="B95" s="14"/>
      <c r="C95" s="38"/>
      <c r="D95" s="39"/>
      <c r="E95" s="22"/>
      <c r="G95" s="10"/>
      <c r="H95" s="8"/>
      <c r="K95" s="14"/>
    </row>
    <row r="96" spans="1:11" ht="15.75" customHeight="1">
      <c r="B96" s="14"/>
      <c r="C96" s="38"/>
      <c r="D96" s="39"/>
      <c r="E96" s="22"/>
      <c r="G96" s="10"/>
      <c r="H96" s="8"/>
      <c r="K96" s="14"/>
    </row>
    <row r="97" spans="2:11" ht="15.75" customHeight="1">
      <c r="B97" s="14"/>
      <c r="C97" s="38"/>
      <c r="D97" s="39"/>
      <c r="G97" s="10"/>
      <c r="H97" s="8"/>
      <c r="K97" s="14"/>
    </row>
    <row r="98" spans="2:11" ht="15.75" customHeight="1">
      <c r="B98" s="14"/>
      <c r="C98" s="38"/>
      <c r="D98" s="39"/>
      <c r="E98" s="75"/>
      <c r="F98" s="74"/>
      <c r="G98" s="10"/>
      <c r="H98" s="8"/>
      <c r="K98" s="14"/>
    </row>
    <row r="99" spans="2:11" ht="15.75" customHeight="1">
      <c r="B99" s="14"/>
      <c r="C99" s="42"/>
      <c r="D99" s="43"/>
      <c r="E99" s="44"/>
      <c r="F99" s="45"/>
      <c r="G99" s="10"/>
      <c r="H99" s="8"/>
      <c r="K99" s="14"/>
    </row>
    <row r="100" spans="2:11" ht="15.75" customHeight="1">
      <c r="B100" s="14"/>
      <c r="C100" s="46"/>
      <c r="F100" s="27"/>
      <c r="G100" s="10"/>
      <c r="H100" s="8"/>
      <c r="K100" s="14"/>
    </row>
    <row r="101" spans="2:11" ht="15.75" customHeight="1">
      <c r="B101" s="14"/>
      <c r="C101" s="47"/>
      <c r="F101" s="27"/>
      <c r="G101" s="10"/>
      <c r="H101" s="8"/>
      <c r="K101" s="14"/>
    </row>
    <row r="102" spans="2:11" ht="15.75" customHeight="1">
      <c r="B102" s="14"/>
      <c r="C102" s="14"/>
      <c r="F102" s="27"/>
      <c r="G102" s="10"/>
      <c r="H102" s="8"/>
      <c r="K102" s="14"/>
    </row>
    <row r="103" spans="2:11" ht="15.75" customHeight="1">
      <c r="B103" s="14"/>
      <c r="C103" s="48"/>
      <c r="F103" s="27"/>
      <c r="G103" s="10"/>
      <c r="H103" s="8"/>
      <c r="K103" s="14"/>
    </row>
    <row r="104" spans="2:11" ht="15.75" customHeight="1">
      <c r="B104" s="14"/>
      <c r="F104" s="27"/>
      <c r="G104" s="49"/>
      <c r="H104" s="8"/>
      <c r="K104" s="14"/>
    </row>
    <row r="105" spans="2:11" ht="15.75" customHeight="1">
      <c r="B105" s="14"/>
      <c r="F105" s="27"/>
      <c r="G105" s="14"/>
      <c r="H105" s="8"/>
      <c r="K105" s="14"/>
    </row>
    <row r="106" spans="2:11" ht="15.75" customHeight="1">
      <c r="B106" s="14"/>
      <c r="C106" s="33"/>
      <c r="D106" s="32"/>
      <c r="F106" s="27"/>
      <c r="G106" s="33"/>
      <c r="H106" s="8"/>
      <c r="K106" s="14"/>
    </row>
    <row r="107" spans="2:11" ht="15.75" customHeight="1">
      <c r="B107" s="14"/>
      <c r="C107" s="47"/>
      <c r="D107" s="32"/>
      <c r="E107" s="14"/>
      <c r="G107" s="51"/>
      <c r="H107" s="8"/>
      <c r="K107" s="14"/>
    </row>
    <row r="108" spans="2:11" ht="15.75" customHeight="1">
      <c r="B108" s="14"/>
      <c r="C108" s="14"/>
      <c r="D108" s="32"/>
      <c r="E108" s="14"/>
      <c r="F108" s="14"/>
      <c r="G108" s="51"/>
      <c r="H108" s="8"/>
      <c r="K108" s="14"/>
    </row>
    <row r="109" spans="2:11" ht="15.75" customHeight="1">
      <c r="B109" s="14"/>
      <c r="C109" s="14"/>
      <c r="D109" s="32"/>
      <c r="E109" s="14"/>
      <c r="F109" s="14"/>
      <c r="G109" s="51"/>
      <c r="H109" s="8"/>
      <c r="K109" s="14"/>
    </row>
    <row r="110" spans="2:11" ht="15.75" customHeight="1">
      <c r="B110" s="14"/>
      <c r="C110" s="14"/>
      <c r="D110" s="32"/>
      <c r="E110" s="14"/>
      <c r="F110" s="14"/>
      <c r="G110" s="51"/>
      <c r="H110" s="8"/>
      <c r="K110" s="14"/>
    </row>
    <row r="111" spans="2:11" ht="15.75" customHeight="1">
      <c r="B111" s="14"/>
      <c r="C111" s="14"/>
      <c r="D111" s="32"/>
      <c r="E111" s="14"/>
      <c r="F111" s="14"/>
      <c r="G111" s="51"/>
      <c r="H111" s="8"/>
      <c r="K111" s="14"/>
    </row>
    <row r="112" spans="2:11" ht="15.75" customHeight="1">
      <c r="B112" s="14"/>
      <c r="C112" s="14"/>
      <c r="D112" s="32"/>
      <c r="E112" s="14"/>
      <c r="F112" s="14"/>
      <c r="G112" s="51"/>
      <c r="H112" s="8"/>
      <c r="K112" s="14"/>
    </row>
    <row r="113" spans="2:11" ht="15.75" customHeight="1">
      <c r="B113" s="14"/>
      <c r="C113" s="14"/>
      <c r="D113" s="32"/>
      <c r="E113" s="14"/>
      <c r="F113" s="14"/>
      <c r="G113" s="51"/>
      <c r="H113" s="8"/>
      <c r="K113" s="14"/>
    </row>
    <row r="114" spans="2:11" ht="15.75" customHeight="1">
      <c r="B114" s="14"/>
      <c r="C114" s="14"/>
      <c r="D114" s="32"/>
      <c r="E114" s="14"/>
      <c r="F114" s="14"/>
      <c r="G114" s="51"/>
      <c r="H114" s="8"/>
      <c r="K114" s="14"/>
    </row>
    <row r="115" spans="2:11" ht="15.75" customHeight="1">
      <c r="B115" s="14"/>
      <c r="C115" s="14"/>
      <c r="D115" s="32"/>
      <c r="E115" s="14"/>
      <c r="F115" s="14"/>
      <c r="G115" s="51"/>
      <c r="H115" s="8"/>
      <c r="K115" s="14"/>
    </row>
    <row r="116" spans="2:11" ht="15.75" customHeight="1">
      <c r="B116" s="14"/>
      <c r="C116" s="14"/>
      <c r="D116" s="32"/>
      <c r="E116" s="14"/>
      <c r="F116" s="14"/>
      <c r="G116" s="51"/>
      <c r="H116" s="8"/>
      <c r="K116" s="14"/>
    </row>
    <row r="117" spans="2:11" ht="15.75" customHeight="1">
      <c r="B117" s="14"/>
      <c r="C117" s="14"/>
      <c r="D117" s="32"/>
      <c r="E117" s="14"/>
      <c r="F117" s="14"/>
      <c r="G117" s="51"/>
      <c r="H117" s="8"/>
      <c r="K117" s="14"/>
    </row>
    <row r="118" spans="2:11" ht="15.75" customHeight="1">
      <c r="B118" s="14"/>
      <c r="C118" s="14"/>
      <c r="D118" s="32"/>
      <c r="E118" s="14"/>
      <c r="F118" s="14"/>
      <c r="G118" s="51"/>
      <c r="H118" s="8"/>
      <c r="K118" s="14"/>
    </row>
    <row r="119" spans="2:11" ht="15.75" customHeight="1">
      <c r="B119" s="14"/>
      <c r="C119" s="14"/>
      <c r="D119" s="32"/>
      <c r="E119" s="14"/>
      <c r="F119" s="14"/>
      <c r="G119" s="51"/>
      <c r="H119" s="8"/>
      <c r="K119" s="14"/>
    </row>
    <row r="120" spans="2:11" ht="15.75" customHeight="1">
      <c r="B120" s="14"/>
      <c r="C120" s="14"/>
      <c r="D120" s="32"/>
      <c r="E120" s="14"/>
      <c r="F120" s="14"/>
      <c r="G120" s="51"/>
      <c r="H120" s="8"/>
      <c r="K120" s="14"/>
    </row>
    <row r="121" spans="2:11" ht="15.75" customHeight="1">
      <c r="B121" s="14"/>
      <c r="C121" s="14"/>
      <c r="D121" s="32"/>
      <c r="E121" s="14"/>
      <c r="F121" s="14"/>
      <c r="G121" s="51"/>
      <c r="H121" s="8"/>
      <c r="K121" s="14"/>
    </row>
    <row r="122" spans="2:11" ht="15.75" customHeight="1">
      <c r="B122" s="14"/>
      <c r="C122" s="14"/>
      <c r="D122" s="32"/>
      <c r="E122" s="14"/>
      <c r="F122" s="14"/>
      <c r="G122" s="51"/>
      <c r="H122" s="8"/>
      <c r="K122" s="14"/>
    </row>
    <row r="123" spans="2:11" ht="15.75" customHeight="1">
      <c r="B123" s="14"/>
      <c r="C123" s="14"/>
      <c r="D123" s="32"/>
      <c r="E123" s="14"/>
      <c r="F123" s="14"/>
      <c r="G123" s="51"/>
      <c r="H123" s="8"/>
      <c r="K123" s="14"/>
    </row>
    <row r="124" spans="2:11" ht="15.75" customHeight="1">
      <c r="B124" s="14"/>
      <c r="C124" s="14"/>
      <c r="D124" s="32"/>
      <c r="E124" s="14"/>
      <c r="F124" s="14"/>
      <c r="G124" s="51"/>
      <c r="H124" s="8"/>
      <c r="K124" s="14"/>
    </row>
    <row r="125" spans="2:11" ht="15.75" customHeight="1">
      <c r="B125" s="14"/>
      <c r="C125" s="14"/>
      <c r="D125" s="32"/>
      <c r="E125" s="14"/>
      <c r="F125" s="14"/>
      <c r="G125" s="51"/>
      <c r="H125" s="8"/>
      <c r="K125" s="14"/>
    </row>
    <row r="126" spans="2:11" ht="15.75" customHeight="1">
      <c r="B126" s="14"/>
      <c r="C126" s="14"/>
      <c r="D126" s="32"/>
      <c r="E126" s="14"/>
      <c r="F126" s="14"/>
      <c r="G126" s="51"/>
      <c r="H126" s="8"/>
      <c r="K126" s="14"/>
    </row>
    <row r="127" spans="2:11" ht="15.75" customHeight="1">
      <c r="B127" s="14"/>
      <c r="C127" s="14"/>
      <c r="D127" s="32"/>
      <c r="E127" s="14"/>
      <c r="F127" s="14"/>
      <c r="G127" s="51"/>
      <c r="H127" s="8"/>
      <c r="K127" s="14"/>
    </row>
    <row r="128" spans="2:11" ht="15.75" customHeight="1">
      <c r="B128" s="14"/>
      <c r="C128" s="14"/>
      <c r="D128" s="32"/>
      <c r="E128" s="14"/>
      <c r="F128" s="14"/>
      <c r="G128" s="51"/>
      <c r="H128" s="8"/>
      <c r="K128" s="14"/>
    </row>
    <row r="129" spans="2:11" ht="15.75" customHeight="1">
      <c r="B129" s="14"/>
      <c r="C129" s="14"/>
      <c r="D129" s="32"/>
      <c r="E129" s="14"/>
      <c r="F129" s="14"/>
      <c r="G129" s="51"/>
      <c r="H129" s="8"/>
      <c r="K129" s="14"/>
    </row>
    <row r="130" spans="2:11" ht="15.75" customHeight="1">
      <c r="B130" s="14"/>
      <c r="C130" s="14"/>
      <c r="D130" s="32"/>
      <c r="E130" s="14"/>
      <c r="F130" s="14"/>
      <c r="G130" s="51"/>
      <c r="H130" s="8"/>
      <c r="K130" s="14"/>
    </row>
    <row r="131" spans="2:11" ht="15.75" customHeight="1">
      <c r="B131" s="14"/>
      <c r="C131" s="14"/>
      <c r="D131" s="32"/>
      <c r="E131" s="14"/>
      <c r="F131" s="14"/>
      <c r="G131" s="51"/>
      <c r="H131" s="8"/>
      <c r="K131" s="14"/>
    </row>
    <row r="132" spans="2:11" ht="15.75" customHeight="1">
      <c r="B132" s="14"/>
      <c r="C132" s="14"/>
      <c r="D132" s="32"/>
      <c r="E132" s="14"/>
      <c r="F132" s="14"/>
      <c r="G132" s="51"/>
      <c r="H132" s="8"/>
      <c r="K132" s="14"/>
    </row>
    <row r="133" spans="2:11" ht="15.75" customHeight="1">
      <c r="B133" s="14"/>
      <c r="C133" s="14"/>
      <c r="D133" s="32"/>
      <c r="E133" s="14"/>
      <c r="F133" s="14"/>
      <c r="G133" s="51"/>
      <c r="H133" s="8"/>
      <c r="K133" s="14"/>
    </row>
    <row r="134" spans="2:11" ht="15.75" customHeight="1">
      <c r="B134" s="14"/>
      <c r="C134" s="14"/>
      <c r="D134" s="32"/>
      <c r="E134" s="14"/>
      <c r="F134" s="14"/>
      <c r="G134" s="51"/>
      <c r="H134" s="8"/>
      <c r="K134" s="14"/>
    </row>
    <row r="135" spans="2:11" ht="15.75" customHeight="1">
      <c r="B135" s="14"/>
      <c r="C135" s="14"/>
      <c r="D135" s="32"/>
      <c r="E135" s="14"/>
      <c r="F135" s="14"/>
      <c r="G135" s="51"/>
      <c r="H135" s="8"/>
      <c r="K135" s="14"/>
    </row>
    <row r="136" spans="2:11" ht="15.75" customHeight="1">
      <c r="B136" s="14"/>
      <c r="C136" s="14"/>
      <c r="D136" s="32"/>
      <c r="E136" s="14"/>
      <c r="F136" s="14"/>
      <c r="G136" s="51"/>
      <c r="H136" s="8"/>
      <c r="K136" s="14"/>
    </row>
    <row r="137" spans="2:11" ht="15.75" customHeight="1">
      <c r="B137" s="14"/>
      <c r="C137" s="14"/>
      <c r="D137" s="32"/>
      <c r="E137" s="14"/>
      <c r="F137" s="14"/>
      <c r="G137" s="51"/>
      <c r="H137" s="8"/>
      <c r="K137" s="14"/>
    </row>
    <row r="138" spans="2:11" ht="15.75" customHeight="1">
      <c r="B138" s="14"/>
      <c r="C138" s="14"/>
      <c r="D138" s="32"/>
      <c r="E138" s="14"/>
      <c r="F138" s="14"/>
      <c r="G138" s="51"/>
      <c r="H138" s="8"/>
      <c r="K138" s="14"/>
    </row>
    <row r="139" spans="2:11" ht="15.75" customHeight="1">
      <c r="B139" s="48"/>
      <c r="C139" s="14"/>
      <c r="D139" s="32"/>
      <c r="E139" s="14"/>
      <c r="F139" s="14"/>
      <c r="G139" s="51"/>
      <c r="H139" s="8"/>
      <c r="K139" s="14"/>
    </row>
    <row r="140" spans="2:11" ht="15.75" customHeight="1">
      <c r="C140" s="14"/>
      <c r="D140" s="32"/>
      <c r="E140" s="14"/>
      <c r="F140" s="14"/>
      <c r="G140" s="51"/>
      <c r="H140" s="8"/>
      <c r="K140" s="14"/>
    </row>
    <row r="141" spans="2:11" ht="15.75" customHeight="1">
      <c r="C141" s="14"/>
      <c r="D141" s="32"/>
      <c r="E141" s="14"/>
      <c r="F141" s="14"/>
      <c r="G141" s="51"/>
      <c r="H141" s="8"/>
      <c r="K141" s="14"/>
    </row>
    <row r="142" spans="2:11" ht="15.75" customHeight="1">
      <c r="C142" s="14"/>
      <c r="D142" s="32"/>
      <c r="E142" s="14"/>
      <c r="F142" s="14"/>
      <c r="G142" s="51"/>
      <c r="H142" s="8"/>
      <c r="K142" s="14"/>
    </row>
    <row r="143" spans="2:11" ht="15.75" customHeight="1">
      <c r="C143" s="14"/>
      <c r="D143" s="32"/>
      <c r="E143" s="14"/>
      <c r="F143" s="14"/>
      <c r="G143" s="51"/>
      <c r="H143" s="8"/>
      <c r="K143" s="14"/>
    </row>
    <row r="144" spans="2:11" ht="15.75" customHeight="1">
      <c r="C144" s="14"/>
      <c r="D144" s="32"/>
      <c r="E144" s="14"/>
      <c r="F144" s="14"/>
      <c r="G144" s="51"/>
      <c r="H144" s="8"/>
      <c r="K144" s="14"/>
    </row>
    <row r="145" spans="2:11" ht="15.75" customHeight="1">
      <c r="C145" s="14"/>
      <c r="D145" s="32"/>
      <c r="E145" s="14"/>
      <c r="F145" s="14"/>
      <c r="G145" s="51"/>
      <c r="H145" s="8"/>
      <c r="K145" s="14"/>
    </row>
    <row r="146" spans="2:11" ht="15.75" customHeight="1">
      <c r="C146" s="14"/>
      <c r="D146" s="32"/>
      <c r="E146" s="14"/>
      <c r="F146" s="14"/>
      <c r="G146" s="51"/>
      <c r="H146" s="8"/>
      <c r="K146" s="14"/>
    </row>
    <row r="147" spans="2:11" ht="15.75" customHeight="1">
      <c r="C147" s="14"/>
      <c r="D147" s="32"/>
      <c r="E147" s="14"/>
      <c r="F147" s="14"/>
      <c r="G147" s="51"/>
      <c r="H147" s="8"/>
      <c r="K147" s="14"/>
    </row>
    <row r="148" spans="2:11" ht="15.75" customHeight="1">
      <c r="B148" s="22"/>
      <c r="C148" s="14"/>
      <c r="D148" s="32"/>
      <c r="E148" s="14"/>
      <c r="F148" s="14"/>
      <c r="G148" s="51"/>
      <c r="H148" s="8"/>
      <c r="K148" s="14"/>
    </row>
    <row r="149" spans="2:11" ht="15.75" customHeight="1">
      <c r="C149" s="14"/>
      <c r="D149" s="32"/>
      <c r="E149" s="14"/>
      <c r="F149" s="14"/>
      <c r="G149" s="51"/>
      <c r="H149" s="8"/>
      <c r="K149" s="14"/>
    </row>
    <row r="150" spans="2:11" ht="15.75" customHeight="1">
      <c r="C150" s="14"/>
      <c r="D150" s="32"/>
      <c r="E150" s="14"/>
      <c r="F150" s="14"/>
      <c r="G150" s="51"/>
      <c r="H150" s="8"/>
      <c r="K150" s="14"/>
    </row>
    <row r="151" spans="2:11" ht="15.75" customHeight="1">
      <c r="C151" s="14"/>
      <c r="D151" s="32"/>
      <c r="E151" s="14"/>
      <c r="F151" s="14"/>
      <c r="G151" s="51"/>
      <c r="H151" s="8"/>
      <c r="K151" s="14"/>
    </row>
    <row r="152" spans="2:11" ht="15.75" customHeight="1">
      <c r="B152" s="14"/>
      <c r="C152" s="14"/>
      <c r="D152" s="32"/>
      <c r="E152" s="14"/>
      <c r="F152" s="14"/>
      <c r="G152" s="51"/>
      <c r="H152" s="8"/>
      <c r="K152" s="14"/>
    </row>
    <row r="153" spans="2:11" ht="15.75" customHeight="1">
      <c r="B153" s="14"/>
      <c r="C153" s="14"/>
      <c r="D153" s="32"/>
      <c r="E153" s="14"/>
      <c r="F153" s="14"/>
      <c r="G153" s="51"/>
      <c r="H153" s="8"/>
      <c r="K153" s="14"/>
    </row>
    <row r="154" spans="2:11" ht="15.75" customHeight="1">
      <c r="B154" s="14"/>
      <c r="C154" s="14"/>
      <c r="D154" s="32"/>
      <c r="E154" s="14"/>
      <c r="F154" s="14"/>
      <c r="G154" s="51"/>
      <c r="H154" s="8"/>
      <c r="K154" s="14"/>
    </row>
    <row r="155" spans="2:11" ht="15.75" customHeight="1">
      <c r="B155" s="14"/>
      <c r="C155" s="22"/>
      <c r="H155" s="8"/>
    </row>
    <row r="156" spans="2:11" ht="15.75" customHeight="1">
      <c r="B156" s="14"/>
      <c r="E156" s="14"/>
    </row>
    <row r="157" spans="2:11" ht="15.75" customHeight="1">
      <c r="B157" s="14"/>
    </row>
    <row r="158" spans="2:11" ht="15.75" customHeight="1">
      <c r="B158" s="14"/>
      <c r="E158" s="14"/>
    </row>
    <row r="159" spans="2:11" ht="15.75" customHeight="1">
      <c r="B159" s="14"/>
    </row>
    <row r="160" spans="2:11" ht="15.75" customHeight="1">
      <c r="B160" s="14"/>
    </row>
    <row r="161" spans="1:3" ht="15.75" customHeight="1">
      <c r="B161" s="14"/>
      <c r="C161" s="22"/>
    </row>
    <row r="162" spans="1:3" ht="15.75" customHeight="1">
      <c r="B162" s="14"/>
    </row>
    <row r="163" spans="1:3" ht="15.75" customHeight="1">
      <c r="B163" s="14"/>
    </row>
    <row r="164" spans="1:3" ht="15.75" customHeight="1">
      <c r="B164" s="14"/>
    </row>
    <row r="165" spans="1:3" ht="15.75" customHeight="1">
      <c r="B165" s="14"/>
    </row>
    <row r="166" spans="1:3" ht="15.75" customHeight="1">
      <c r="A166" s="22"/>
      <c r="B166" s="14"/>
    </row>
    <row r="167" spans="1:3" ht="15.75" customHeight="1">
      <c r="A167" s="22"/>
      <c r="B167" s="14"/>
    </row>
    <row r="168" spans="1:3" ht="15.75" customHeight="1">
      <c r="A168" s="53"/>
      <c r="B168" s="14"/>
    </row>
    <row r="169" spans="1:3" ht="15.75" customHeight="1">
      <c r="A169" s="53"/>
      <c r="B169" s="14"/>
    </row>
    <row r="170" spans="1:3" ht="15.75" customHeight="1">
      <c r="A170" s="53"/>
      <c r="B170" s="14"/>
    </row>
    <row r="171" spans="1:3" ht="15.75" customHeight="1">
      <c r="A171" s="53"/>
      <c r="B171" s="14"/>
    </row>
    <row r="172" spans="1:3" ht="15.75" customHeight="1">
      <c r="A172" s="53"/>
      <c r="B172" s="14"/>
    </row>
    <row r="173" spans="1:3" ht="15.75" customHeight="1">
      <c r="A173" s="53"/>
      <c r="B173" s="14"/>
    </row>
    <row r="174" spans="1:3" ht="15.75" customHeight="1">
      <c r="A174" s="53"/>
      <c r="B174" s="14"/>
    </row>
    <row r="175" spans="1:3" ht="15.75" customHeight="1">
      <c r="A175" s="53"/>
      <c r="B175" s="14"/>
    </row>
    <row r="176" spans="1:3" ht="15.75" customHeight="1">
      <c r="A176" s="53"/>
      <c r="B176" s="14"/>
    </row>
    <row r="177" spans="1:2" ht="15.75" customHeight="1">
      <c r="A177" s="53"/>
      <c r="B177" s="14"/>
    </row>
    <row r="178" spans="1:2" ht="15.75" customHeight="1">
      <c r="A178" s="53"/>
      <c r="B178" s="14"/>
    </row>
    <row r="179" spans="1:2" ht="15.75" customHeight="1">
      <c r="A179" s="53"/>
      <c r="B179" s="14"/>
    </row>
    <row r="180" spans="1:2" ht="15.75" customHeight="1">
      <c r="A180" s="53"/>
    </row>
    <row r="181" spans="1:2" ht="15.75" customHeight="1">
      <c r="A181" s="53"/>
      <c r="B181" s="14"/>
    </row>
    <row r="182" spans="1:2" ht="15.75" customHeight="1">
      <c r="A182" s="53"/>
    </row>
    <row r="183" spans="1:2" ht="15.75" customHeight="1">
      <c r="A183" s="53"/>
    </row>
    <row r="184" spans="1:2" ht="15.75" customHeight="1"/>
    <row r="185" spans="1:2" ht="15.75" customHeight="1"/>
    <row r="186" spans="1:2" ht="15.75" customHeight="1"/>
    <row r="187" spans="1:2" ht="15.75" customHeight="1"/>
    <row r="188" spans="1:2" ht="15.75" customHeight="1"/>
    <row r="189" spans="1:2" ht="15.75" customHeight="1"/>
    <row r="190" spans="1:2" ht="15.75" customHeight="1"/>
    <row r="191" spans="1:2" ht="15.75" customHeight="1"/>
    <row r="192" spans="1:2" ht="15.75" customHeight="1"/>
    <row r="193" spans="1:1" ht="15.75" customHeight="1"/>
    <row r="194" spans="1:1" ht="15.75" customHeight="1"/>
    <row r="195" spans="1:1" ht="15.75" customHeight="1"/>
    <row r="196" spans="1:1" ht="15.75" customHeight="1"/>
    <row r="197" spans="1:1" ht="15.75" customHeight="1">
      <c r="A197" s="53"/>
    </row>
    <row r="198" spans="1:1" ht="15.75" customHeight="1"/>
    <row r="199" spans="1:1" ht="15.75" customHeight="1"/>
    <row r="200" spans="1:1" ht="15.75" customHeight="1"/>
    <row r="201" spans="1:1" ht="15.75" customHeight="1"/>
    <row r="202" spans="1:1" ht="15.75" customHeight="1"/>
    <row r="203" spans="1:1" ht="15.75" customHeight="1"/>
    <row r="204" spans="1:1" ht="15.75" customHeight="1"/>
    <row r="205" spans="1:1" ht="15.75" customHeight="1"/>
    <row r="206" spans="1:1" ht="15.75" customHeight="1"/>
    <row r="207" spans="1:1" ht="15.75" customHeight="1"/>
    <row r="208" spans="1:1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1:A12"/>
    <mergeCell ref="A92:B92"/>
    <mergeCell ref="C92:D92"/>
    <mergeCell ref="E98:F98"/>
  </mergeCells>
  <printOptions gridLines="1"/>
  <pageMargins left="0.7" right="0.7" top="0.75" bottom="0.75" header="0" footer="0"/>
  <pageSetup orientation="landscape"/>
  <rowBreaks count="2" manualBreakCount="2">
    <brk id="38" man="1"/>
    <brk id="7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0"/>
  <sheetViews>
    <sheetView workbookViewId="0"/>
  </sheetViews>
  <sheetFormatPr defaultColWidth="14.42578125" defaultRowHeight="15" customHeight="1"/>
  <cols>
    <col min="1" max="1" width="16.7109375" customWidth="1"/>
    <col min="3" max="3" width="16" customWidth="1"/>
    <col min="4" max="4" width="16.140625" customWidth="1"/>
    <col min="5" max="5" width="16.7109375" customWidth="1"/>
    <col min="6" max="6" width="13.28515625" customWidth="1"/>
    <col min="7" max="7" width="14.5703125" customWidth="1"/>
    <col min="9" max="9" width="14.140625" customWidth="1"/>
    <col min="10" max="10" width="12.85546875" customWidth="1"/>
    <col min="11" max="11" width="12.5703125" customWidth="1"/>
    <col min="12" max="12" width="8.7109375" customWidth="1"/>
    <col min="13" max="13" width="13.42578125" customWidth="1"/>
    <col min="14" max="26" width="8.7109375" customWidth="1"/>
  </cols>
  <sheetData>
    <row r="1" spans="1:26">
      <c r="A1" s="1"/>
      <c r="B1" s="1"/>
      <c r="C1" s="1"/>
      <c r="D1" s="1"/>
      <c r="E1" s="1"/>
      <c r="F1" s="1"/>
      <c r="G1" s="1"/>
    </row>
    <row r="2" spans="1:26">
      <c r="A2" s="2"/>
      <c r="B2" s="3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>
      <c r="A3" s="6"/>
      <c r="B3" s="6"/>
      <c r="C3" s="7"/>
      <c r="D3" s="7"/>
      <c r="E3" s="7"/>
      <c r="F3" s="7"/>
      <c r="G3" s="7"/>
      <c r="H3" s="7"/>
      <c r="I3" s="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>
      <c r="A4" s="8"/>
      <c r="B4" s="9"/>
      <c r="C4" s="10"/>
      <c r="D4" s="10"/>
      <c r="E4" s="10"/>
      <c r="F4" s="10"/>
      <c r="G4" s="10"/>
      <c r="H4" s="10"/>
      <c r="I4" s="10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>
      <c r="A5" s="8"/>
      <c r="B5" s="9"/>
      <c r="C5" s="12"/>
      <c r="D5" s="12"/>
      <c r="E5" s="12"/>
      <c r="F5" s="12"/>
      <c r="G5" s="10"/>
      <c r="H5" s="10"/>
      <c r="I5" s="10"/>
      <c r="J5" s="13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>
      <c r="A6" s="8"/>
      <c r="B6" s="9"/>
      <c r="C6" s="10"/>
      <c r="E6" s="10"/>
      <c r="F6" s="10"/>
      <c r="G6" s="10"/>
      <c r="H6" s="10"/>
      <c r="I6" s="10"/>
    </row>
    <row r="7" spans="1:26">
      <c r="A7" s="8"/>
      <c r="B7" s="9"/>
      <c r="C7" s="10"/>
      <c r="D7" s="10"/>
      <c r="E7" s="10"/>
      <c r="F7" s="10"/>
      <c r="G7" s="10"/>
      <c r="H7" s="10"/>
      <c r="I7" s="10"/>
      <c r="J7" s="14"/>
    </row>
    <row r="8" spans="1:26">
      <c r="A8" s="8"/>
      <c r="B8" s="9"/>
      <c r="C8" s="10"/>
      <c r="D8" s="10"/>
      <c r="E8" s="10"/>
      <c r="F8" s="10"/>
      <c r="G8" s="10"/>
      <c r="H8" s="10"/>
      <c r="I8" s="10"/>
      <c r="J8" s="14"/>
      <c r="V8" s="5"/>
      <c r="W8" s="5"/>
    </row>
    <row r="9" spans="1:26">
      <c r="A9" s="1"/>
      <c r="B9" s="15"/>
      <c r="C9" s="15"/>
      <c r="D9" s="15"/>
      <c r="E9" s="15"/>
      <c r="F9" s="15"/>
      <c r="G9" s="15"/>
      <c r="H9" s="15"/>
      <c r="I9" s="15"/>
      <c r="V9" s="5"/>
      <c r="W9" s="5"/>
    </row>
    <row r="10" spans="1:26">
      <c r="A10" s="1"/>
      <c r="B10" s="9"/>
      <c r="C10" s="9"/>
      <c r="D10" s="9"/>
      <c r="E10" s="9"/>
      <c r="F10" s="9"/>
      <c r="G10" s="9"/>
      <c r="H10" s="9"/>
      <c r="I10" s="9"/>
      <c r="J10" s="14"/>
      <c r="V10" s="5"/>
      <c r="W10" s="5"/>
    </row>
    <row r="11" spans="1:26">
      <c r="A11" s="69"/>
      <c r="B11" s="16"/>
      <c r="C11" s="17"/>
      <c r="D11" s="17"/>
      <c r="E11" s="17"/>
      <c r="F11" s="17"/>
      <c r="G11" s="17"/>
      <c r="H11" s="17"/>
      <c r="I11" s="17"/>
      <c r="V11" s="5"/>
      <c r="W11" s="5"/>
    </row>
    <row r="12" spans="1:26">
      <c r="A12" s="70"/>
      <c r="B12" s="16"/>
      <c r="C12" s="18"/>
      <c r="D12" s="18"/>
      <c r="E12" s="18"/>
      <c r="F12" s="18"/>
      <c r="G12" s="18"/>
      <c r="H12" s="18"/>
      <c r="I12" s="18"/>
      <c r="J12" s="14"/>
      <c r="V12" s="5"/>
      <c r="W12" s="5"/>
    </row>
    <row r="13" spans="1:26">
      <c r="A13" s="19"/>
      <c r="B13" s="9"/>
      <c r="C13" s="10"/>
      <c r="D13" s="10"/>
      <c r="E13" s="10"/>
      <c r="F13" s="10"/>
      <c r="G13" s="10"/>
      <c r="H13" s="10"/>
      <c r="I13" s="10"/>
      <c r="V13" s="5"/>
      <c r="W13" s="5"/>
    </row>
    <row r="14" spans="1:26">
      <c r="A14" s="20"/>
      <c r="B14" s="10"/>
      <c r="C14" s="10"/>
      <c r="D14" s="10"/>
      <c r="E14" s="10"/>
      <c r="F14" s="10"/>
      <c r="H14" s="10"/>
      <c r="I14" s="10"/>
      <c r="J14" s="14"/>
      <c r="V14" s="5"/>
      <c r="W14" s="5"/>
    </row>
    <row r="15" spans="1:26">
      <c r="A15" s="20"/>
      <c r="B15" s="10"/>
      <c r="C15" s="10"/>
      <c r="D15" s="10"/>
      <c r="E15" s="10"/>
      <c r="F15" s="10"/>
      <c r="V15" s="5"/>
      <c r="W15" s="5"/>
    </row>
    <row r="16" spans="1:26">
      <c r="A16" s="21"/>
      <c r="B16" s="10"/>
      <c r="C16" s="10"/>
      <c r="D16" s="10"/>
      <c r="E16" s="10"/>
      <c r="F16" s="10"/>
      <c r="G16" s="10"/>
      <c r="H16" s="10"/>
      <c r="I16" s="10"/>
      <c r="J16" s="14"/>
      <c r="V16" s="5"/>
      <c r="W16" s="5"/>
    </row>
    <row r="17" spans="1:26">
      <c r="A17" s="21"/>
      <c r="B17" s="10"/>
      <c r="C17" s="10"/>
      <c r="D17" s="10"/>
      <c r="E17" s="10"/>
      <c r="F17" s="10"/>
      <c r="G17" s="10"/>
      <c r="H17" s="10"/>
      <c r="I17" s="10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5"/>
      <c r="W17" s="5"/>
      <c r="X17" s="23"/>
      <c r="Y17" s="23"/>
      <c r="Z17" s="23"/>
    </row>
    <row r="18" spans="1:26">
      <c r="A18" s="21"/>
      <c r="B18" s="10"/>
      <c r="C18" s="10"/>
      <c r="D18" s="10"/>
      <c r="E18" s="10"/>
      <c r="F18" s="10"/>
      <c r="G18" s="10"/>
      <c r="H18" s="10"/>
      <c r="I18" s="10"/>
      <c r="J18" s="22"/>
      <c r="K18" s="22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5"/>
      <c r="W18" s="5"/>
      <c r="X18" s="23"/>
      <c r="Y18" s="23"/>
      <c r="Z18" s="23"/>
    </row>
    <row r="19" spans="1:26">
      <c r="A19" s="21"/>
      <c r="B19" s="10"/>
      <c r="C19" s="10"/>
      <c r="D19" s="10"/>
      <c r="E19" s="10"/>
      <c r="F19" s="10"/>
      <c r="G19" s="10"/>
      <c r="H19" s="10"/>
      <c r="I19" s="10"/>
      <c r="V19" s="5"/>
      <c r="W19" s="5"/>
    </row>
    <row r="20" spans="1:26">
      <c r="A20" s="21"/>
      <c r="B20" s="10"/>
      <c r="C20" s="10"/>
      <c r="D20" s="10"/>
      <c r="E20" s="10"/>
      <c r="G20" s="10"/>
      <c r="H20" s="10"/>
      <c r="I20" s="10"/>
      <c r="V20" s="5"/>
      <c r="W20" s="5"/>
    </row>
    <row r="21" spans="1:26" ht="15.75" customHeight="1">
      <c r="A21" s="21"/>
      <c r="B21" s="10"/>
      <c r="C21" s="10"/>
      <c r="D21" s="10"/>
      <c r="E21" s="10"/>
      <c r="F21" s="10"/>
      <c r="H21" s="24"/>
      <c r="I21" s="10"/>
      <c r="J21" s="25"/>
      <c r="K21" s="25"/>
      <c r="L21" s="25"/>
      <c r="V21" s="5"/>
      <c r="W21" s="5"/>
    </row>
    <row r="22" spans="1:26" ht="15.75" customHeight="1">
      <c r="A22" s="1"/>
      <c r="B22" s="26"/>
      <c r="C22" s="9"/>
      <c r="D22" s="9"/>
      <c r="E22" s="9"/>
      <c r="F22" s="9"/>
      <c r="G22" s="9"/>
      <c r="H22" s="9"/>
      <c r="I22" s="9"/>
      <c r="J22" s="10"/>
      <c r="K22" s="10"/>
      <c r="L22" s="10"/>
      <c r="V22" s="5"/>
      <c r="W22" s="5"/>
    </row>
    <row r="23" spans="1:26" ht="15.75" customHeight="1">
      <c r="A23" s="1"/>
      <c r="B23" s="26"/>
      <c r="C23" s="10"/>
      <c r="D23" s="10"/>
      <c r="E23" s="10"/>
      <c r="F23" s="10"/>
      <c r="G23" s="21"/>
      <c r="H23" s="21"/>
      <c r="I23" s="21"/>
      <c r="J23" s="10"/>
      <c r="K23" s="10"/>
      <c r="L23" s="10"/>
      <c r="V23" s="5"/>
      <c r="W23" s="5"/>
    </row>
    <row r="24" spans="1:26" ht="15.75" customHeight="1">
      <c r="A24" s="1"/>
      <c r="B24" s="9"/>
      <c r="C24" s="10"/>
      <c r="D24" s="10"/>
      <c r="E24" s="10"/>
      <c r="F24" s="10"/>
      <c r="G24" s="10"/>
      <c r="H24" s="10"/>
      <c r="I24" s="10"/>
      <c r="J24" s="14"/>
      <c r="K24" s="14"/>
      <c r="L24" s="14"/>
      <c r="M24" s="14"/>
      <c r="V24" s="5"/>
      <c r="W24" s="5"/>
    </row>
    <row r="25" spans="1:26" ht="15.75" customHeight="1">
      <c r="A25" s="1"/>
      <c r="B25" s="9"/>
      <c r="C25" s="10"/>
      <c r="D25" s="10"/>
      <c r="E25" s="10"/>
      <c r="F25" s="10"/>
      <c r="G25" s="10"/>
      <c r="H25" s="10"/>
      <c r="I25" s="10"/>
      <c r="J25" s="14"/>
      <c r="K25" s="14"/>
      <c r="L25" s="14"/>
      <c r="M25" s="14"/>
      <c r="V25" s="5"/>
      <c r="W25" s="5"/>
    </row>
    <row r="26" spans="1:26" ht="15.75" customHeight="1">
      <c r="A26" s="1"/>
      <c r="B26" s="9"/>
      <c r="C26" s="10"/>
      <c r="D26" s="10"/>
      <c r="E26" s="10"/>
      <c r="F26" s="10"/>
      <c r="G26" s="10"/>
      <c r="H26" s="10"/>
      <c r="I26" s="10"/>
      <c r="J26" s="14"/>
      <c r="K26" s="14"/>
      <c r="L26" s="14"/>
      <c r="M26" s="14"/>
      <c r="V26" s="5"/>
      <c r="W26" s="5"/>
    </row>
    <row r="27" spans="1:26" ht="15.75" customHeight="1">
      <c r="A27" s="1"/>
      <c r="B27" s="9"/>
      <c r="C27" s="10"/>
      <c r="D27" s="10"/>
      <c r="E27" s="10"/>
      <c r="F27" s="10"/>
      <c r="G27" s="10"/>
      <c r="H27" s="10"/>
      <c r="I27" s="10"/>
      <c r="M27" s="14"/>
      <c r="V27" s="5"/>
    </row>
    <row r="28" spans="1:26" ht="15.75" customHeight="1">
      <c r="A28" s="1"/>
      <c r="B28" s="9"/>
      <c r="C28" s="10"/>
      <c r="D28" s="10"/>
      <c r="E28" s="10"/>
      <c r="F28" s="10"/>
      <c r="G28" s="10"/>
      <c r="H28" s="10"/>
      <c r="I28" s="10"/>
      <c r="M28" s="14"/>
      <c r="V28" s="5"/>
    </row>
    <row r="29" spans="1:26" ht="15.75" customHeight="1">
      <c r="A29" s="1"/>
      <c r="B29" s="9"/>
      <c r="C29" s="10"/>
      <c r="D29" s="10"/>
      <c r="E29" s="10"/>
      <c r="F29" s="10"/>
      <c r="G29" s="10"/>
      <c r="H29" s="10"/>
      <c r="I29" s="10"/>
      <c r="M29" s="14"/>
      <c r="V29" s="5"/>
    </row>
    <row r="30" spans="1:26" ht="15.75" customHeight="1">
      <c r="A30" s="1"/>
      <c r="B30" s="9"/>
      <c r="C30" s="10"/>
      <c r="D30" s="10"/>
      <c r="E30" s="10"/>
      <c r="F30" s="10"/>
      <c r="G30" s="10"/>
      <c r="H30" s="10"/>
      <c r="I30" s="10"/>
      <c r="M30" s="14"/>
      <c r="X30" s="27"/>
    </row>
    <row r="31" spans="1:26" ht="15.75" customHeight="1">
      <c r="A31" s="1"/>
      <c r="B31" s="26"/>
      <c r="C31" s="10"/>
      <c r="D31" s="10"/>
      <c r="E31" s="10"/>
      <c r="F31" s="10"/>
      <c r="G31" s="10"/>
      <c r="H31" s="10"/>
      <c r="I31" s="10"/>
      <c r="M31" s="14"/>
    </row>
    <row r="32" spans="1:26" ht="15.75" customHeight="1">
      <c r="A32" s="1"/>
      <c r="B32" s="26"/>
      <c r="C32" s="10"/>
      <c r="D32" s="10"/>
      <c r="E32" s="10"/>
      <c r="F32" s="10"/>
      <c r="H32" s="25"/>
      <c r="I32" s="25"/>
    </row>
    <row r="33" spans="1:10" ht="15.75" customHeight="1">
      <c r="A33" s="1"/>
      <c r="B33" s="26"/>
      <c r="C33" s="10"/>
      <c r="D33" s="10"/>
      <c r="E33" s="10"/>
    </row>
    <row r="34" spans="1:10" ht="15.75" customHeight="1">
      <c r="A34" s="1"/>
      <c r="B34" s="26"/>
      <c r="C34" s="10"/>
      <c r="D34" s="10"/>
      <c r="E34" s="10"/>
    </row>
    <row r="35" spans="1:10" ht="15.75" customHeight="1">
      <c r="A35" s="1"/>
      <c r="B35" s="26"/>
      <c r="C35" s="10"/>
      <c r="D35" s="10"/>
      <c r="E35" s="10"/>
    </row>
    <row r="36" spans="1:10" ht="15.75" customHeight="1">
      <c r="A36" s="1"/>
      <c r="B36" s="15"/>
      <c r="C36" s="12"/>
      <c r="D36" s="12"/>
      <c r="E36" s="12"/>
      <c r="F36" s="12"/>
      <c r="G36" s="12"/>
      <c r="H36" s="12"/>
      <c r="I36" s="12"/>
    </row>
    <row r="37" spans="1:10" ht="15.75" customHeight="1">
      <c r="A37" s="1"/>
      <c r="B37" s="9"/>
      <c r="C37" s="12"/>
      <c r="D37" s="12"/>
      <c r="E37" s="12"/>
      <c r="F37" s="12"/>
      <c r="G37" s="12"/>
      <c r="H37" s="12"/>
      <c r="I37" s="12"/>
    </row>
    <row r="38" spans="1:10" ht="15.75" customHeight="1">
      <c r="A38" s="1"/>
      <c r="B38" s="9"/>
      <c r="C38" s="9"/>
      <c r="D38" s="9"/>
      <c r="E38" s="9"/>
      <c r="F38" s="9"/>
      <c r="G38" s="9"/>
      <c r="H38" s="9"/>
      <c r="I38" s="9"/>
      <c r="J38" s="12"/>
    </row>
    <row r="39" spans="1:10" ht="15.75" customHeight="1">
      <c r="A39" s="28"/>
      <c r="B39" s="16"/>
      <c r="C39" s="17"/>
      <c r="D39" s="17"/>
      <c r="E39" s="17"/>
      <c r="F39" s="17"/>
      <c r="G39" s="17"/>
      <c r="H39" s="17"/>
      <c r="I39" s="17"/>
    </row>
    <row r="40" spans="1:10" ht="15.75" customHeight="1">
      <c r="A40" s="29"/>
      <c r="B40" s="16"/>
      <c r="C40" s="17"/>
      <c r="D40" s="17"/>
      <c r="E40" s="17"/>
      <c r="F40" s="17"/>
      <c r="G40" s="60"/>
      <c r="H40" s="17"/>
      <c r="I40" s="17"/>
    </row>
    <row r="41" spans="1:10" ht="15.75" customHeight="1">
      <c r="A41" s="19"/>
      <c r="B41" s="10"/>
      <c r="C41" s="10"/>
      <c r="D41" s="10"/>
      <c r="E41" s="10"/>
      <c r="F41" s="10"/>
      <c r="H41" s="25"/>
      <c r="I41" s="25"/>
    </row>
    <row r="42" spans="1:10" ht="15.75" customHeight="1">
      <c r="A42" s="10"/>
      <c r="B42" s="10"/>
      <c r="C42" s="10"/>
      <c r="D42" s="10"/>
      <c r="E42" s="10"/>
      <c r="H42" s="25"/>
      <c r="I42" s="25"/>
    </row>
    <row r="43" spans="1:10" ht="15.75" customHeight="1">
      <c r="A43" s="21"/>
      <c r="B43" s="10"/>
      <c r="C43" s="10"/>
      <c r="D43" s="10"/>
      <c r="E43" s="10"/>
      <c r="H43" s="25"/>
      <c r="I43" s="25"/>
    </row>
    <row r="44" spans="1:10" ht="15.75" customHeight="1">
      <c r="A44" s="21"/>
      <c r="B44" s="10"/>
      <c r="C44" s="10"/>
      <c r="D44" s="10"/>
      <c r="E44" s="10"/>
      <c r="F44" s="10"/>
      <c r="H44" s="21"/>
      <c r="I44" s="21"/>
    </row>
    <row r="45" spans="1:10" ht="15.75" customHeight="1">
      <c r="A45" s="21"/>
      <c r="B45" s="10"/>
      <c r="C45" s="10"/>
      <c r="D45" s="10"/>
      <c r="E45" s="10"/>
      <c r="F45" s="10"/>
      <c r="G45" s="21"/>
      <c r="H45" s="21"/>
      <c r="I45" s="21"/>
    </row>
    <row r="46" spans="1:10" ht="15.75" customHeight="1">
      <c r="A46" s="1"/>
      <c r="B46" s="26"/>
      <c r="C46" s="10"/>
      <c r="D46" s="10"/>
      <c r="E46" s="10"/>
      <c r="F46" s="10"/>
      <c r="G46" s="26"/>
      <c r="H46" s="9"/>
      <c r="I46" s="9"/>
    </row>
    <row r="47" spans="1:10" ht="15.75" customHeight="1">
      <c r="A47" s="1"/>
      <c r="B47" s="26"/>
      <c r="D47" s="10"/>
      <c r="E47" s="10"/>
      <c r="F47" s="10"/>
      <c r="G47" s="26"/>
      <c r="H47" s="9"/>
      <c r="I47" s="9"/>
    </row>
    <row r="48" spans="1:10" ht="15.75" customHeight="1">
      <c r="A48" s="1"/>
      <c r="B48" s="9"/>
      <c r="C48" s="10"/>
      <c r="D48" s="10"/>
      <c r="E48" s="10"/>
      <c r="F48" s="10"/>
      <c r="G48" s="10"/>
      <c r="H48" s="10"/>
      <c r="I48" s="10"/>
    </row>
    <row r="49" spans="1:10" ht="15.75" customHeight="1">
      <c r="A49" s="21"/>
      <c r="C49" s="10"/>
      <c r="D49" s="10"/>
      <c r="E49" s="10"/>
      <c r="F49" s="10"/>
      <c r="G49" s="10"/>
      <c r="H49" s="10"/>
      <c r="I49" s="10"/>
      <c r="J49" s="10"/>
    </row>
    <row r="50" spans="1:10" ht="15.75" customHeight="1">
      <c r="A50" s="21"/>
      <c r="C50" s="10"/>
      <c r="D50" s="10"/>
      <c r="E50" s="10"/>
      <c r="F50" s="10"/>
      <c r="G50" s="10"/>
      <c r="H50" s="10"/>
      <c r="I50" s="10"/>
    </row>
    <row r="51" spans="1:10" ht="15.75" customHeight="1">
      <c r="A51" s="21"/>
      <c r="C51" s="10"/>
      <c r="D51" s="10"/>
      <c r="E51" s="10"/>
      <c r="F51" s="10"/>
      <c r="G51" s="10"/>
      <c r="H51" s="10"/>
      <c r="I51" s="10"/>
    </row>
    <row r="52" spans="1:10" ht="15.75" customHeight="1">
      <c r="A52" s="21"/>
      <c r="B52" s="10"/>
      <c r="C52" s="10"/>
      <c r="D52" s="10"/>
      <c r="E52" s="10"/>
      <c r="F52" s="10"/>
      <c r="G52" s="10"/>
      <c r="H52" s="10"/>
      <c r="I52" s="10"/>
    </row>
    <row r="53" spans="1:10" ht="15.75" customHeight="1">
      <c r="A53" s="21"/>
      <c r="B53" s="10"/>
      <c r="C53" s="10"/>
      <c r="D53" s="10"/>
      <c r="E53" s="10"/>
      <c r="F53" s="10"/>
      <c r="G53" s="10"/>
      <c r="H53" s="10"/>
      <c r="I53" s="10"/>
    </row>
    <row r="54" spans="1:10" ht="15.75" customHeight="1">
      <c r="A54" s="21"/>
      <c r="B54" s="10"/>
      <c r="C54" s="10"/>
      <c r="D54" s="10"/>
      <c r="E54" s="10"/>
      <c r="F54" s="10"/>
      <c r="G54" s="10"/>
      <c r="H54" s="10"/>
      <c r="I54" s="10"/>
    </row>
    <row r="55" spans="1:10" ht="15.75" customHeight="1">
      <c r="A55" s="21"/>
      <c r="B55" s="10"/>
      <c r="C55" s="10"/>
      <c r="D55" s="10"/>
      <c r="E55" s="10"/>
      <c r="F55" s="10"/>
      <c r="G55" s="10"/>
      <c r="H55" s="10"/>
      <c r="I55" s="10"/>
    </row>
    <row r="56" spans="1:10" ht="15.75" customHeight="1">
      <c r="A56" s="21"/>
      <c r="B56" s="10"/>
      <c r="C56" s="10"/>
      <c r="D56" s="10"/>
      <c r="E56" s="10"/>
      <c r="F56" s="10"/>
      <c r="G56" s="10"/>
      <c r="H56" s="10"/>
      <c r="I56" s="10"/>
    </row>
    <row r="57" spans="1:10" ht="15.75" customHeight="1">
      <c r="A57" s="21"/>
      <c r="B57" s="10"/>
      <c r="C57" s="10"/>
      <c r="D57" s="10"/>
      <c r="E57" s="10"/>
      <c r="F57" s="10"/>
      <c r="G57" s="10"/>
      <c r="H57" s="10"/>
      <c r="I57" s="10"/>
    </row>
    <row r="58" spans="1:10" ht="15.75" customHeight="1">
      <c r="A58" s="1"/>
      <c r="B58" s="26"/>
      <c r="C58" s="10"/>
      <c r="D58" s="10"/>
      <c r="E58" s="10"/>
      <c r="F58" s="10"/>
      <c r="G58" s="26"/>
      <c r="H58" s="9"/>
      <c r="I58" s="9"/>
    </row>
    <row r="59" spans="1:10" ht="15.75" customHeight="1">
      <c r="A59" s="1"/>
      <c r="B59" s="15"/>
      <c r="C59" s="10"/>
      <c r="D59" s="10"/>
      <c r="E59" s="10"/>
      <c r="F59" s="10"/>
      <c r="G59" s="10"/>
      <c r="H59" s="10"/>
      <c r="I59" s="10"/>
    </row>
    <row r="60" spans="1:10" ht="15.75" customHeight="1">
      <c r="A60" s="1"/>
      <c r="B60" s="9"/>
      <c r="C60" s="10"/>
      <c r="D60" s="10"/>
      <c r="E60" s="10"/>
      <c r="F60" s="10"/>
      <c r="G60" s="10"/>
      <c r="H60" s="10"/>
      <c r="I60" s="10"/>
    </row>
    <row r="61" spans="1:10" ht="15.75" customHeight="1">
      <c r="A61" s="61"/>
      <c r="B61" s="62"/>
      <c r="C61" s="63"/>
      <c r="D61" s="63"/>
      <c r="E61" s="64"/>
      <c r="F61" s="63"/>
      <c r="G61" s="65"/>
      <c r="H61" s="65"/>
      <c r="I61" s="65"/>
    </row>
    <row r="62" spans="1:10" ht="15.75" customHeight="1">
      <c r="A62" s="66"/>
      <c r="B62" s="62"/>
      <c r="C62" s="63"/>
      <c r="D62" s="63"/>
      <c r="E62" s="63"/>
      <c r="F62" s="63"/>
      <c r="G62" s="63"/>
      <c r="H62" s="63"/>
      <c r="I62" s="63"/>
    </row>
    <row r="63" spans="1:10" ht="15.75" customHeight="1">
      <c r="A63" s="21"/>
      <c r="B63" s="10"/>
      <c r="C63" s="10"/>
      <c r="D63" s="10"/>
      <c r="E63" s="10"/>
      <c r="F63" s="10"/>
      <c r="G63" s="10"/>
      <c r="H63" s="10"/>
      <c r="I63" s="10"/>
    </row>
    <row r="64" spans="1:10" ht="15.75" customHeight="1">
      <c r="A64" s="10"/>
      <c r="B64" s="10"/>
      <c r="C64" s="10"/>
      <c r="D64" s="10"/>
      <c r="E64" s="10"/>
      <c r="F64" s="10"/>
      <c r="G64" s="10"/>
      <c r="H64" s="10"/>
      <c r="I64" s="10"/>
    </row>
    <row r="65" spans="1:9" ht="15.75" customHeight="1">
      <c r="A65" s="10"/>
      <c r="B65" s="10"/>
      <c r="C65" s="10"/>
      <c r="D65" s="10"/>
      <c r="E65" s="10"/>
      <c r="F65" s="10"/>
      <c r="G65" s="10"/>
      <c r="H65" s="10"/>
      <c r="I65" s="10"/>
    </row>
    <row r="66" spans="1:9" ht="15.75" customHeight="1">
      <c r="A66" s="9"/>
      <c r="B66" s="15"/>
      <c r="C66" s="15"/>
      <c r="D66" s="9"/>
      <c r="E66" s="15"/>
      <c r="F66" s="10"/>
      <c r="G66" s="9"/>
      <c r="H66" s="9"/>
      <c r="I66" s="9"/>
    </row>
    <row r="67" spans="1:9" ht="15.75" customHeight="1">
      <c r="A67" s="9"/>
      <c r="B67" s="9"/>
      <c r="C67" s="67"/>
      <c r="D67" s="9"/>
      <c r="E67" s="67"/>
      <c r="F67" s="10"/>
      <c r="G67" s="9"/>
      <c r="H67" s="9"/>
      <c r="I67" s="9"/>
    </row>
    <row r="68" spans="1:9" ht="15.75" customHeight="1">
      <c r="A68" s="61"/>
      <c r="B68" s="62"/>
      <c r="C68" s="63"/>
      <c r="D68" s="63"/>
      <c r="E68" s="63"/>
      <c r="F68" s="63"/>
      <c r="G68" s="65"/>
      <c r="H68" s="65"/>
      <c r="I68" s="65"/>
    </row>
    <row r="69" spans="1:9" ht="15.75" customHeight="1">
      <c r="A69" s="66"/>
      <c r="B69" s="62"/>
      <c r="C69" s="63"/>
      <c r="D69" s="63"/>
      <c r="E69" s="63"/>
      <c r="F69" s="63"/>
      <c r="G69" s="63"/>
      <c r="H69" s="63"/>
      <c r="I69" s="63"/>
    </row>
    <row r="70" spans="1:9" ht="15.75" customHeight="1">
      <c r="A70" s="21"/>
      <c r="B70" s="10"/>
      <c r="C70" s="10"/>
      <c r="D70" s="10"/>
      <c r="E70" s="10"/>
      <c r="F70" s="10"/>
      <c r="G70" s="10"/>
      <c r="H70" s="10"/>
      <c r="I70" s="10"/>
    </row>
    <row r="71" spans="1:9" ht="15.75" customHeight="1">
      <c r="A71" s="10"/>
      <c r="B71" s="10"/>
      <c r="C71" s="10"/>
      <c r="D71" s="10"/>
      <c r="E71" s="10"/>
      <c r="F71" s="10"/>
      <c r="G71" s="10"/>
      <c r="H71" s="10"/>
      <c r="I71" s="10"/>
    </row>
    <row r="72" spans="1:9" ht="15.75" customHeight="1">
      <c r="A72" s="10"/>
      <c r="B72" s="10"/>
      <c r="C72" s="10"/>
      <c r="D72" s="10"/>
      <c r="E72" s="10"/>
      <c r="F72" s="10"/>
      <c r="G72" s="10"/>
      <c r="H72" s="10"/>
      <c r="I72" s="10"/>
    </row>
    <row r="73" spans="1:9" ht="15.75" customHeight="1">
      <c r="A73" s="9"/>
      <c r="B73" s="15"/>
      <c r="C73" s="10"/>
      <c r="D73" s="15"/>
      <c r="E73" s="10"/>
      <c r="F73" s="10"/>
      <c r="G73" s="9"/>
      <c r="H73" s="9"/>
      <c r="I73" s="9"/>
    </row>
    <row r="74" spans="1:9" ht="15.75" customHeight="1">
      <c r="A74" s="10"/>
      <c r="B74" s="10"/>
      <c r="C74" s="10"/>
      <c r="D74" s="10"/>
      <c r="E74" s="10"/>
      <c r="F74" s="10"/>
      <c r="G74" s="10"/>
      <c r="H74" s="10"/>
      <c r="I74" s="10"/>
    </row>
    <row r="75" spans="1:9" ht="15.75" customHeight="1">
      <c r="A75" s="2"/>
      <c r="B75" s="3"/>
      <c r="C75" s="4"/>
      <c r="D75" s="4"/>
      <c r="E75" s="4"/>
      <c r="F75" s="4"/>
      <c r="G75" s="4"/>
      <c r="H75" s="4"/>
      <c r="I75" s="4"/>
    </row>
    <row r="76" spans="1:9" ht="15.75" customHeight="1">
      <c r="A76" s="6"/>
      <c r="B76" s="6"/>
      <c r="C76" s="7"/>
      <c r="D76" s="7"/>
      <c r="E76" s="7"/>
      <c r="F76" s="7"/>
      <c r="G76" s="7"/>
      <c r="H76" s="7"/>
      <c r="I76" s="7"/>
    </row>
    <row r="77" spans="1:9" ht="15.75" customHeight="1">
      <c r="A77" s="8"/>
      <c r="B77" s="9"/>
      <c r="C77" s="10"/>
      <c r="D77" s="10"/>
      <c r="E77" s="10"/>
      <c r="F77" s="10"/>
      <c r="G77" s="10"/>
      <c r="H77" s="10"/>
      <c r="I77" s="10"/>
    </row>
    <row r="78" spans="1:9" ht="15.75" customHeight="1">
      <c r="A78" s="8"/>
      <c r="B78" s="9"/>
      <c r="C78" s="12"/>
      <c r="D78" s="12"/>
      <c r="E78" s="12"/>
      <c r="F78" s="12"/>
      <c r="G78" s="10"/>
      <c r="H78" s="10"/>
      <c r="I78" s="10"/>
    </row>
    <row r="79" spans="1:9" ht="15.75" customHeight="1">
      <c r="A79" s="8"/>
      <c r="B79" s="9"/>
      <c r="C79" s="10"/>
      <c r="E79" s="10"/>
      <c r="F79" s="10"/>
      <c r="G79" s="10"/>
      <c r="H79" s="10"/>
      <c r="I79" s="10"/>
    </row>
    <row r="80" spans="1:9" ht="15.75" customHeight="1">
      <c r="A80" s="8"/>
      <c r="B80" s="9"/>
      <c r="C80" s="10"/>
      <c r="D80" s="10"/>
      <c r="E80" s="10"/>
      <c r="F80" s="10"/>
      <c r="G80" s="10"/>
      <c r="H80" s="10"/>
      <c r="I80" s="10"/>
    </row>
    <row r="81" spans="1:11" ht="15.75" customHeight="1">
      <c r="A81" s="8"/>
      <c r="B81" s="9"/>
      <c r="C81" s="10"/>
      <c r="D81" s="10"/>
      <c r="E81" s="10"/>
      <c r="F81" s="10"/>
      <c r="G81" s="10"/>
      <c r="H81" s="10"/>
      <c r="I81" s="10"/>
    </row>
    <row r="82" spans="1:11" ht="15.75" customHeight="1">
      <c r="A82" s="1"/>
      <c r="B82" s="15"/>
      <c r="C82" s="15"/>
      <c r="D82" s="15"/>
      <c r="E82" s="15"/>
      <c r="F82" s="15"/>
      <c r="G82" s="15"/>
      <c r="H82" s="15"/>
      <c r="I82" s="15"/>
    </row>
    <row r="83" spans="1:11" ht="15.75" customHeight="1">
      <c r="A83" s="21"/>
      <c r="B83" s="21"/>
      <c r="C83" s="10"/>
      <c r="D83" s="10"/>
      <c r="E83" s="10"/>
      <c r="F83" s="10"/>
    </row>
    <row r="84" spans="1:11" ht="15.75" customHeight="1">
      <c r="A84" s="21"/>
      <c r="B84" s="21"/>
      <c r="D84" s="10"/>
      <c r="E84" s="10"/>
      <c r="G84" s="10"/>
      <c r="H84" s="10"/>
    </row>
    <row r="85" spans="1:11" ht="15.75" customHeight="1">
      <c r="A85" s="10"/>
      <c r="B85" s="27"/>
      <c r="C85" s="27"/>
      <c r="D85" s="27"/>
      <c r="E85" s="27"/>
      <c r="F85" s="11"/>
      <c r="G85" s="10"/>
      <c r="H85" s="10"/>
    </row>
    <row r="86" spans="1:11" ht="15.75" customHeight="1">
      <c r="A86" s="30"/>
      <c r="B86" s="10"/>
      <c r="C86" s="10"/>
      <c r="D86" s="10"/>
      <c r="E86" s="10"/>
      <c r="F86" s="10"/>
      <c r="G86" s="10"/>
      <c r="H86" s="10"/>
      <c r="J86" s="14"/>
    </row>
    <row r="87" spans="1:11" ht="15.75" customHeight="1">
      <c r="A87" s="30"/>
      <c r="B87" s="10"/>
      <c r="C87" s="10"/>
      <c r="D87" s="10"/>
      <c r="E87" s="10"/>
      <c r="F87" s="10"/>
      <c r="H87" s="10"/>
    </row>
    <row r="88" spans="1:11" ht="15.75" customHeight="1">
      <c r="A88" s="30"/>
      <c r="B88" s="10"/>
      <c r="C88" s="10"/>
      <c r="D88" s="10"/>
      <c r="F88" s="31"/>
      <c r="G88" s="10"/>
      <c r="H88" s="10"/>
      <c r="J88" s="14"/>
    </row>
    <row r="89" spans="1:11" ht="15.75" customHeight="1">
      <c r="A89" s="30"/>
      <c r="B89" s="10"/>
      <c r="C89" s="10"/>
      <c r="D89" s="10"/>
      <c r="E89" s="10"/>
      <c r="F89" s="10"/>
      <c r="G89" s="10"/>
      <c r="H89" s="10"/>
    </row>
    <row r="90" spans="1:11" ht="15.75" customHeight="1">
      <c r="A90" s="8"/>
      <c r="B90" s="10"/>
      <c r="C90" s="10"/>
      <c r="D90" s="10"/>
      <c r="E90" s="10"/>
      <c r="F90" s="31"/>
      <c r="G90" s="10"/>
      <c r="H90" s="10"/>
      <c r="I90" s="32"/>
    </row>
    <row r="91" spans="1:11" ht="15.75" customHeight="1">
      <c r="A91" s="8"/>
      <c r="B91" s="10"/>
      <c r="C91" s="10"/>
      <c r="D91" s="10"/>
      <c r="E91" s="10"/>
      <c r="F91" s="10"/>
      <c r="G91" s="10"/>
      <c r="H91" s="10"/>
      <c r="I91" s="32"/>
    </row>
    <row r="92" spans="1:11" ht="15.75" customHeight="1">
      <c r="A92" s="71"/>
      <c r="B92" s="72"/>
      <c r="C92" s="73"/>
      <c r="D92" s="74"/>
      <c r="G92" s="33"/>
      <c r="H92" s="34"/>
      <c r="I92" s="32"/>
    </row>
    <row r="93" spans="1:11" ht="15.75" customHeight="1">
      <c r="B93" s="14"/>
      <c r="C93" s="36"/>
      <c r="D93" s="37"/>
      <c r="G93" s="10"/>
      <c r="H93" s="8"/>
      <c r="K93" s="14"/>
    </row>
    <row r="94" spans="1:11" ht="15.75" customHeight="1">
      <c r="B94" s="14"/>
      <c r="C94" s="38"/>
      <c r="D94" s="39"/>
      <c r="E94" s="22"/>
      <c r="G94" s="10"/>
      <c r="H94" s="8"/>
      <c r="K94" s="14"/>
    </row>
    <row r="95" spans="1:11" ht="15.75" customHeight="1">
      <c r="B95" s="14"/>
      <c r="C95" s="38"/>
      <c r="D95" s="39"/>
      <c r="E95" s="22"/>
      <c r="G95" s="10"/>
      <c r="H95" s="8"/>
      <c r="K95" s="14"/>
    </row>
    <row r="96" spans="1:11" ht="15.75" customHeight="1">
      <c r="B96" s="14"/>
      <c r="C96" s="38"/>
      <c r="D96" s="39"/>
      <c r="E96" s="22"/>
      <c r="G96" s="10"/>
      <c r="H96" s="8"/>
      <c r="K96" s="14"/>
    </row>
    <row r="97" spans="2:11" ht="15.75" customHeight="1">
      <c r="B97" s="14"/>
      <c r="C97" s="38"/>
      <c r="D97" s="39"/>
      <c r="G97" s="10"/>
      <c r="H97" s="8"/>
      <c r="K97" s="14"/>
    </row>
    <row r="98" spans="2:11" ht="15.75" customHeight="1">
      <c r="B98" s="14"/>
      <c r="C98" s="38"/>
      <c r="D98" s="39"/>
      <c r="E98" s="75"/>
      <c r="F98" s="74"/>
      <c r="G98" s="10"/>
      <c r="H98" s="8"/>
      <c r="K98" s="14"/>
    </row>
    <row r="99" spans="2:11" ht="15.75" customHeight="1">
      <c r="B99" s="14"/>
      <c r="C99" s="42"/>
      <c r="D99" s="43"/>
      <c r="E99" s="44"/>
      <c r="F99" s="45"/>
      <c r="G99" s="10"/>
      <c r="H99" s="8"/>
      <c r="K99" s="14"/>
    </row>
    <row r="100" spans="2:11" ht="15.75" customHeight="1">
      <c r="B100" s="14"/>
      <c r="C100" s="46"/>
      <c r="F100" s="27"/>
      <c r="G100" s="10"/>
      <c r="H100" s="8"/>
      <c r="K100" s="14"/>
    </row>
    <row r="101" spans="2:11" ht="15.75" customHeight="1">
      <c r="B101" s="14"/>
      <c r="C101" s="47"/>
      <c r="F101" s="27"/>
      <c r="G101" s="10"/>
      <c r="H101" s="8"/>
      <c r="K101" s="14"/>
    </row>
    <row r="102" spans="2:11" ht="15.75" customHeight="1">
      <c r="B102" s="14"/>
      <c r="C102" s="14"/>
      <c r="F102" s="27"/>
      <c r="G102" s="10"/>
      <c r="H102" s="8"/>
      <c r="K102" s="14"/>
    </row>
    <row r="103" spans="2:11" ht="15.75" customHeight="1">
      <c r="B103" s="14"/>
      <c r="C103" s="48"/>
      <c r="F103" s="27"/>
      <c r="G103" s="10"/>
      <c r="H103" s="8"/>
      <c r="K103" s="14"/>
    </row>
    <row r="104" spans="2:11" ht="15.75" customHeight="1">
      <c r="B104" s="14"/>
      <c r="F104" s="27"/>
      <c r="G104" s="49"/>
      <c r="H104" s="8"/>
      <c r="K104" s="14"/>
    </row>
    <row r="105" spans="2:11" ht="15.75" customHeight="1">
      <c r="B105" s="14"/>
      <c r="F105" s="27"/>
      <c r="G105" s="14"/>
      <c r="H105" s="8"/>
      <c r="K105" s="14"/>
    </row>
    <row r="106" spans="2:11" ht="15.75" customHeight="1">
      <c r="B106" s="14"/>
      <c r="C106" s="33"/>
      <c r="D106" s="32"/>
      <c r="F106" s="27"/>
      <c r="G106" s="33"/>
      <c r="H106" s="8"/>
      <c r="K106" s="14"/>
    </row>
    <row r="107" spans="2:11" ht="15.75" customHeight="1">
      <c r="B107" s="14"/>
      <c r="C107" s="47"/>
      <c r="D107" s="32"/>
      <c r="E107" s="14"/>
      <c r="G107" s="51"/>
      <c r="H107" s="8"/>
      <c r="K107" s="14"/>
    </row>
    <row r="108" spans="2:11" ht="15.75" customHeight="1">
      <c r="B108" s="14"/>
      <c r="C108" s="14"/>
      <c r="D108" s="32"/>
      <c r="E108" s="14"/>
      <c r="F108" s="14"/>
      <c r="G108" s="51"/>
      <c r="H108" s="8"/>
      <c r="K108" s="14"/>
    </row>
    <row r="109" spans="2:11" ht="15.75" customHeight="1">
      <c r="B109" s="48"/>
      <c r="C109" s="14"/>
      <c r="D109" s="32"/>
      <c r="E109" s="14"/>
      <c r="F109" s="14"/>
      <c r="G109" s="51"/>
      <c r="H109" s="8"/>
      <c r="K109" s="14"/>
    </row>
    <row r="110" spans="2:11" ht="15.75" customHeight="1">
      <c r="C110" s="14"/>
      <c r="D110" s="32"/>
      <c r="E110" s="14"/>
      <c r="F110" s="14"/>
      <c r="G110" s="51"/>
      <c r="H110" s="8"/>
      <c r="K110" s="14"/>
    </row>
    <row r="111" spans="2:11" ht="15.75" customHeight="1">
      <c r="C111" s="14"/>
      <c r="D111" s="32"/>
      <c r="E111" s="14"/>
      <c r="F111" s="14"/>
      <c r="G111" s="51"/>
      <c r="H111" s="8"/>
      <c r="K111" s="14"/>
    </row>
    <row r="112" spans="2:11" ht="15.75" customHeight="1">
      <c r="C112" s="14"/>
      <c r="D112" s="32"/>
      <c r="E112" s="14"/>
      <c r="F112" s="14"/>
      <c r="G112" s="51"/>
      <c r="H112" s="8"/>
      <c r="K112" s="14"/>
    </row>
    <row r="113" spans="2:11" ht="15.75" customHeight="1">
      <c r="C113" s="14"/>
      <c r="D113" s="32"/>
      <c r="E113" s="14"/>
      <c r="F113" s="14"/>
      <c r="G113" s="51"/>
      <c r="H113" s="8"/>
      <c r="K113" s="14"/>
    </row>
    <row r="114" spans="2:11" ht="15.75" customHeight="1">
      <c r="C114" s="14"/>
      <c r="D114" s="32"/>
      <c r="E114" s="14"/>
      <c r="F114" s="14"/>
      <c r="G114" s="51"/>
      <c r="H114" s="8"/>
      <c r="K114" s="14"/>
    </row>
    <row r="115" spans="2:11" ht="15.75" customHeight="1">
      <c r="C115" s="14"/>
      <c r="D115" s="32"/>
      <c r="E115" s="14"/>
      <c r="F115" s="14"/>
      <c r="G115" s="51"/>
      <c r="H115" s="8"/>
      <c r="K115" s="14"/>
    </row>
    <row r="116" spans="2:11" ht="15.75" customHeight="1">
      <c r="C116" s="14"/>
      <c r="D116" s="32"/>
      <c r="E116" s="14"/>
      <c r="F116" s="14"/>
      <c r="G116" s="51"/>
      <c r="H116" s="8"/>
      <c r="K116" s="14"/>
    </row>
    <row r="117" spans="2:11" ht="15.75" customHeight="1">
      <c r="C117" s="14"/>
      <c r="D117" s="32"/>
      <c r="E117" s="14"/>
      <c r="F117" s="14"/>
      <c r="G117" s="51"/>
      <c r="H117" s="8"/>
      <c r="K117" s="14"/>
    </row>
    <row r="118" spans="2:11" ht="15.75" customHeight="1">
      <c r="B118" s="22"/>
      <c r="C118" s="14"/>
      <c r="D118" s="32"/>
      <c r="E118" s="14"/>
      <c r="F118" s="14"/>
      <c r="G118" s="51"/>
      <c r="H118" s="8"/>
      <c r="K118" s="14"/>
    </row>
    <row r="119" spans="2:11" ht="15.75" customHeight="1">
      <c r="C119" s="14"/>
      <c r="D119" s="32"/>
      <c r="E119" s="14"/>
      <c r="F119" s="14"/>
      <c r="G119" s="51"/>
      <c r="H119" s="8"/>
      <c r="K119" s="14"/>
    </row>
    <row r="120" spans="2:11" ht="15.75" customHeight="1">
      <c r="C120" s="14"/>
      <c r="D120" s="32"/>
      <c r="E120" s="14"/>
      <c r="F120" s="14"/>
      <c r="G120" s="51"/>
      <c r="H120" s="8"/>
      <c r="K120" s="14"/>
    </row>
    <row r="121" spans="2:11" ht="15.75" customHeight="1">
      <c r="C121" s="14"/>
      <c r="D121" s="32"/>
      <c r="E121" s="14"/>
      <c r="F121" s="14"/>
      <c r="G121" s="51"/>
      <c r="H121" s="8"/>
      <c r="K121" s="14"/>
    </row>
    <row r="122" spans="2:11" ht="15.75" customHeight="1">
      <c r="B122" s="14"/>
      <c r="C122" s="14"/>
      <c r="D122" s="32"/>
      <c r="E122" s="14"/>
      <c r="F122" s="14"/>
      <c r="G122" s="51"/>
      <c r="H122" s="8"/>
      <c r="K122" s="14"/>
    </row>
    <row r="123" spans="2:11" ht="15.75" customHeight="1">
      <c r="B123" s="14"/>
      <c r="C123" s="14"/>
      <c r="D123" s="32"/>
      <c r="E123" s="14"/>
      <c r="F123" s="14"/>
      <c r="G123" s="51"/>
      <c r="H123" s="8"/>
      <c r="K123" s="14"/>
    </row>
    <row r="124" spans="2:11" ht="15.75" customHeight="1">
      <c r="B124" s="14"/>
      <c r="C124" s="14"/>
      <c r="D124" s="32"/>
      <c r="E124" s="14"/>
      <c r="F124" s="14"/>
      <c r="G124" s="51"/>
      <c r="H124" s="8"/>
      <c r="K124" s="14"/>
    </row>
    <row r="125" spans="2:11" ht="15.75" customHeight="1">
      <c r="B125" s="14"/>
      <c r="C125" s="22"/>
      <c r="H125" s="8"/>
    </row>
    <row r="126" spans="2:11" ht="15.75" customHeight="1">
      <c r="B126" s="14"/>
      <c r="E126" s="14"/>
    </row>
    <row r="127" spans="2:11" ht="15.75" customHeight="1">
      <c r="B127" s="14"/>
    </row>
    <row r="128" spans="2:11" ht="15.75" customHeight="1">
      <c r="B128" s="14"/>
      <c r="E128" s="14"/>
    </row>
    <row r="129" spans="1:3" ht="15.75" customHeight="1">
      <c r="B129" s="14"/>
    </row>
    <row r="130" spans="1:3" ht="15.75" customHeight="1">
      <c r="B130" s="14"/>
    </row>
    <row r="131" spans="1:3" ht="15.75" customHeight="1">
      <c r="B131" s="14"/>
      <c r="C131" s="22"/>
    </row>
    <row r="132" spans="1:3" ht="15.75" customHeight="1">
      <c r="B132" s="14"/>
    </row>
    <row r="133" spans="1:3" ht="15.75" customHeight="1">
      <c r="B133" s="14"/>
    </row>
    <row r="134" spans="1:3" ht="15.75" customHeight="1">
      <c r="B134" s="14"/>
    </row>
    <row r="135" spans="1:3" ht="15.75" customHeight="1">
      <c r="B135" s="14"/>
    </row>
    <row r="136" spans="1:3" ht="15.75" customHeight="1">
      <c r="A136" s="22"/>
      <c r="B136" s="14"/>
    </row>
    <row r="137" spans="1:3" ht="15.75" customHeight="1">
      <c r="A137" s="22"/>
      <c r="B137" s="14"/>
    </row>
    <row r="138" spans="1:3" ht="15.75" customHeight="1">
      <c r="A138" s="53"/>
      <c r="B138" s="14"/>
    </row>
    <row r="139" spans="1:3" ht="15.75" customHeight="1">
      <c r="A139" s="53"/>
      <c r="B139" s="14"/>
    </row>
    <row r="140" spans="1:3" ht="15.75" customHeight="1">
      <c r="A140" s="53"/>
      <c r="B140" s="14"/>
    </row>
    <row r="141" spans="1:3" ht="15.75" customHeight="1">
      <c r="A141" s="53"/>
      <c r="B141" s="14"/>
    </row>
    <row r="142" spans="1:3" ht="15.75" customHeight="1">
      <c r="A142" s="53"/>
      <c r="B142" s="14"/>
    </row>
    <row r="143" spans="1:3" ht="15.75" customHeight="1">
      <c r="A143" s="53"/>
      <c r="B143" s="14"/>
    </row>
    <row r="144" spans="1:3" ht="15.75" customHeight="1">
      <c r="A144" s="53"/>
      <c r="B144" s="14"/>
    </row>
    <row r="145" spans="1:2" ht="15.75" customHeight="1">
      <c r="A145" s="53"/>
      <c r="B145" s="14"/>
    </row>
    <row r="146" spans="1:2" ht="15.75" customHeight="1">
      <c r="A146" s="53"/>
      <c r="B146" s="14"/>
    </row>
    <row r="147" spans="1:2" ht="15.75" customHeight="1">
      <c r="A147" s="53"/>
      <c r="B147" s="14"/>
    </row>
    <row r="148" spans="1:2" ht="15.75" customHeight="1">
      <c r="A148" s="53"/>
      <c r="B148" s="14"/>
    </row>
    <row r="149" spans="1:2" ht="15.75" customHeight="1">
      <c r="A149" s="53"/>
      <c r="B149" s="14"/>
    </row>
    <row r="150" spans="1:2" ht="15.75" customHeight="1">
      <c r="A150" s="53"/>
    </row>
    <row r="151" spans="1:2" ht="15.75" customHeight="1">
      <c r="A151" s="53"/>
      <c r="B151" s="14"/>
    </row>
    <row r="152" spans="1:2" ht="15.75" customHeight="1">
      <c r="A152" s="53"/>
    </row>
    <row r="153" spans="1:2" ht="15.75" customHeight="1">
      <c r="A153" s="53"/>
    </row>
    <row r="154" spans="1:2" ht="15.75" customHeight="1"/>
    <row r="155" spans="1:2" ht="15.75" customHeight="1"/>
    <row r="156" spans="1:2" ht="15.75" customHeight="1"/>
    <row r="157" spans="1:2" ht="15.75" customHeight="1"/>
    <row r="158" spans="1:2" ht="15.75" customHeight="1"/>
    <row r="159" spans="1:2" ht="15.75" customHeight="1"/>
    <row r="160" spans="1:2" ht="15.75" customHeight="1"/>
    <row r="161" spans="1:1" ht="15.75" customHeight="1"/>
    <row r="162" spans="1:1" ht="15.75" customHeight="1"/>
    <row r="163" spans="1:1" ht="15.75" customHeight="1"/>
    <row r="164" spans="1:1" ht="15.75" customHeight="1"/>
    <row r="165" spans="1:1" ht="15.75" customHeight="1"/>
    <row r="166" spans="1:1" ht="15.75" customHeight="1"/>
    <row r="167" spans="1:1" ht="15.75" customHeight="1">
      <c r="A167" s="53"/>
    </row>
    <row r="168" spans="1:1" ht="15.75" customHeight="1"/>
    <row r="169" spans="1:1" ht="15.75" customHeight="1"/>
    <row r="170" spans="1:1" ht="15.75" customHeight="1"/>
    <row r="171" spans="1:1" ht="15.75" customHeight="1"/>
    <row r="172" spans="1:1" ht="15.75" customHeight="1"/>
    <row r="173" spans="1:1" ht="15.75" customHeight="1"/>
    <row r="174" spans="1:1" ht="15.75" customHeight="1"/>
    <row r="175" spans="1:1" ht="15.75" customHeight="1"/>
    <row r="176" spans="1:1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1:A12"/>
    <mergeCell ref="A92:B92"/>
    <mergeCell ref="C92:D92"/>
    <mergeCell ref="E98:F98"/>
  </mergeCells>
  <printOptions gridLines="1"/>
  <pageMargins left="0.7" right="0.7" top="0.75" bottom="0.75" header="0" footer="0"/>
  <pageSetup orientation="landscape"/>
  <rowBreaks count="2" manualBreakCount="2">
    <brk id="38" man="1"/>
    <brk id="7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000"/>
  <sheetViews>
    <sheetView workbookViewId="0"/>
  </sheetViews>
  <sheetFormatPr defaultColWidth="14.42578125" defaultRowHeight="15" customHeight="1"/>
  <cols>
    <col min="1" max="1" width="16.7109375" customWidth="1"/>
    <col min="3" max="3" width="16" customWidth="1"/>
    <col min="4" max="4" width="16.140625" customWidth="1"/>
    <col min="5" max="5" width="16.7109375" customWidth="1"/>
    <col min="6" max="6" width="13.28515625" customWidth="1"/>
    <col min="7" max="7" width="14.5703125" customWidth="1"/>
    <col min="9" max="9" width="14.140625" customWidth="1"/>
    <col min="10" max="10" width="12.85546875" customWidth="1"/>
    <col min="11" max="11" width="12.5703125" customWidth="1"/>
    <col min="12" max="12" width="8.7109375" customWidth="1"/>
    <col min="13" max="13" width="13.42578125" customWidth="1"/>
    <col min="14" max="26" width="8.7109375" customWidth="1"/>
  </cols>
  <sheetData>
    <row r="1" spans="1:26">
      <c r="A1" s="1" t="s">
        <v>123</v>
      </c>
      <c r="B1" s="1"/>
      <c r="C1" s="1"/>
      <c r="D1" s="1"/>
      <c r="E1" s="1"/>
      <c r="F1" s="1"/>
      <c r="G1" s="1"/>
    </row>
    <row r="2" spans="1:26">
      <c r="A2" s="2" t="s">
        <v>1</v>
      </c>
      <c r="B2" s="3" t="s">
        <v>2</v>
      </c>
      <c r="C2" s="4" t="s">
        <v>124</v>
      </c>
      <c r="D2" s="4" t="s">
        <v>125</v>
      </c>
      <c r="E2" s="4" t="s">
        <v>126</v>
      </c>
      <c r="F2" s="4" t="s">
        <v>127</v>
      </c>
      <c r="G2" s="4" t="s">
        <v>60</v>
      </c>
      <c r="H2" s="4" t="s">
        <v>128</v>
      </c>
      <c r="I2" s="4" t="s">
        <v>129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39">
      <c r="A3" s="6" t="s">
        <v>14</v>
      </c>
      <c r="B3" s="6" t="s">
        <v>15</v>
      </c>
      <c r="C3" s="7" t="s">
        <v>130</v>
      </c>
      <c r="D3" s="7" t="s">
        <v>131</v>
      </c>
      <c r="E3" s="7" t="s">
        <v>132</v>
      </c>
      <c r="F3" s="7" t="s">
        <v>133</v>
      </c>
      <c r="G3" s="7" t="s">
        <v>28</v>
      </c>
      <c r="H3" s="7" t="s">
        <v>134</v>
      </c>
      <c r="I3" s="7" t="s">
        <v>135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>
      <c r="A4" s="8" t="s">
        <v>28</v>
      </c>
      <c r="B4" s="9">
        <v>349.36000000000786</v>
      </c>
      <c r="C4" s="10"/>
      <c r="D4" s="10"/>
      <c r="E4" s="10"/>
      <c r="F4" s="10"/>
      <c r="G4" s="10">
        <v>349.36000000000786</v>
      </c>
      <c r="H4" s="10"/>
      <c r="I4" s="10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>
      <c r="A5" s="8" t="s">
        <v>29</v>
      </c>
      <c r="B5" s="9">
        <v>1846000.0699999991</v>
      </c>
      <c r="C5" s="12">
        <v>983260.30999999936</v>
      </c>
      <c r="D5" s="12">
        <v>875392.95999999985</v>
      </c>
      <c r="E5" s="12">
        <v>-70608.389999999898</v>
      </c>
      <c r="F5" s="12">
        <v>61603.379999999946</v>
      </c>
      <c r="G5" s="10"/>
      <c r="H5" s="10">
        <v>25000</v>
      </c>
      <c r="I5" s="10">
        <v>-28648.1899999999</v>
      </c>
      <c r="J5" s="13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>
      <c r="A6" s="8" t="s">
        <v>136</v>
      </c>
      <c r="B6" s="9">
        <v>191918.89000000004</v>
      </c>
      <c r="C6" s="10">
        <v>19085.869999999995</v>
      </c>
      <c r="E6" s="10">
        <v>172833.02000000005</v>
      </c>
      <c r="F6" s="10"/>
      <c r="G6" s="10"/>
      <c r="H6" s="10"/>
      <c r="I6" s="10"/>
    </row>
    <row r="7" spans="1:26">
      <c r="A7" s="8" t="s">
        <v>137</v>
      </c>
      <c r="B7" s="9">
        <v>127125.15000000002</v>
      </c>
      <c r="C7" s="10"/>
      <c r="D7" s="10">
        <v>127125.15000000002</v>
      </c>
      <c r="E7" s="10"/>
      <c r="F7" s="10"/>
      <c r="G7" s="10"/>
      <c r="H7" s="10"/>
      <c r="I7" s="10"/>
      <c r="J7" s="14"/>
    </row>
    <row r="8" spans="1:26">
      <c r="A8" s="8"/>
      <c r="B8" s="9"/>
      <c r="C8" s="10"/>
      <c r="D8" s="10"/>
      <c r="E8" s="10"/>
      <c r="F8" s="10"/>
      <c r="G8" s="10"/>
      <c r="H8" s="10"/>
      <c r="I8" s="10"/>
      <c r="J8" s="14"/>
      <c r="V8" s="5"/>
      <c r="W8" s="5"/>
    </row>
    <row r="9" spans="1:26">
      <c r="A9" s="1" t="s">
        <v>32</v>
      </c>
      <c r="B9" s="15">
        <f t="shared" ref="B9:I9" si="0">SUM(B4:B8)</f>
        <v>2165393.4699999993</v>
      </c>
      <c r="C9" s="15">
        <f t="shared" si="0"/>
        <v>1002346.1799999994</v>
      </c>
      <c r="D9" s="15">
        <f t="shared" si="0"/>
        <v>1002518.1099999999</v>
      </c>
      <c r="E9" s="15">
        <f t="shared" si="0"/>
        <v>102224.63000000015</v>
      </c>
      <c r="F9" s="15">
        <f t="shared" si="0"/>
        <v>61603.379999999946</v>
      </c>
      <c r="G9" s="15">
        <f t="shared" si="0"/>
        <v>349.36000000000786</v>
      </c>
      <c r="H9" s="15">
        <f t="shared" si="0"/>
        <v>25000</v>
      </c>
      <c r="I9" s="15">
        <f t="shared" si="0"/>
        <v>-28648.1899999999</v>
      </c>
      <c r="V9" s="5"/>
      <c r="W9" s="5"/>
    </row>
    <row r="10" spans="1:26">
      <c r="A10" s="1"/>
      <c r="B10" s="9"/>
      <c r="C10" s="9"/>
      <c r="D10" s="9"/>
      <c r="E10" s="9"/>
      <c r="F10" s="9"/>
      <c r="G10" s="9"/>
      <c r="H10" s="9"/>
      <c r="I10" s="9"/>
      <c r="J10" s="14"/>
      <c r="V10" s="5"/>
      <c r="W10" s="5"/>
    </row>
    <row r="11" spans="1:26">
      <c r="A11" s="69" t="s">
        <v>33</v>
      </c>
      <c r="B11" s="16"/>
      <c r="C11" s="17" t="s">
        <v>124</v>
      </c>
      <c r="D11" s="17" t="s">
        <v>125</v>
      </c>
      <c r="E11" s="17" t="s">
        <v>126</v>
      </c>
      <c r="F11" s="17" t="s">
        <v>127</v>
      </c>
      <c r="G11" s="17" t="s">
        <v>60</v>
      </c>
      <c r="H11" s="17" t="s">
        <v>128</v>
      </c>
      <c r="I11" s="17" t="s">
        <v>129</v>
      </c>
      <c r="V11" s="5"/>
      <c r="W11" s="5"/>
    </row>
    <row r="12" spans="1:26">
      <c r="A12" s="70"/>
      <c r="B12" s="16">
        <f>SUM(C12:I12)</f>
        <v>1846000.0699999991</v>
      </c>
      <c r="C12" s="18">
        <f t="shared" ref="C12:F12" si="1">C5</f>
        <v>983260.30999999936</v>
      </c>
      <c r="D12" s="18">
        <f t="shared" si="1"/>
        <v>875392.95999999985</v>
      </c>
      <c r="E12" s="18">
        <f t="shared" si="1"/>
        <v>-70608.389999999898</v>
      </c>
      <c r="F12" s="18">
        <f t="shared" si="1"/>
        <v>61603.379999999946</v>
      </c>
      <c r="G12" s="18"/>
      <c r="H12" s="18">
        <f t="shared" ref="H12:I12" si="2">H5</f>
        <v>25000</v>
      </c>
      <c r="I12" s="18">
        <f t="shared" si="2"/>
        <v>-28648.1899999999</v>
      </c>
      <c r="J12" s="14"/>
      <c r="V12" s="5"/>
      <c r="W12" s="5"/>
    </row>
    <row r="13" spans="1:26">
      <c r="A13" s="19" t="s">
        <v>39</v>
      </c>
      <c r="B13" s="9"/>
      <c r="C13" s="10"/>
      <c r="D13" s="10"/>
      <c r="E13" s="10"/>
      <c r="F13" s="10"/>
      <c r="G13" s="10"/>
      <c r="H13" s="10"/>
      <c r="I13" s="10"/>
      <c r="V13" s="5"/>
      <c r="W13" s="5"/>
    </row>
    <row r="14" spans="1:26">
      <c r="A14" s="20" t="s">
        <v>121</v>
      </c>
      <c r="B14" s="10"/>
      <c r="C14" s="10">
        <v>11692.05</v>
      </c>
      <c r="D14" s="10">
        <v>151721.56</v>
      </c>
      <c r="E14" s="10">
        <v>86626.32</v>
      </c>
      <c r="F14" s="10"/>
      <c r="H14" s="10"/>
      <c r="I14" s="10"/>
      <c r="J14" s="14"/>
      <c r="V14" s="5"/>
      <c r="W14" s="5"/>
    </row>
    <row r="15" spans="1:26">
      <c r="A15" s="20" t="s">
        <v>41</v>
      </c>
      <c r="B15" s="10"/>
      <c r="C15" s="10"/>
      <c r="D15" s="10"/>
      <c r="E15" s="10"/>
      <c r="F15" s="10"/>
      <c r="V15" s="5"/>
      <c r="W15" s="5"/>
    </row>
    <row r="16" spans="1:26">
      <c r="A16" s="21" t="s">
        <v>42</v>
      </c>
      <c r="B16" s="10"/>
      <c r="C16" s="10"/>
      <c r="D16" s="10"/>
      <c r="E16" s="10"/>
      <c r="F16" s="10"/>
      <c r="G16" s="10"/>
      <c r="H16" s="10"/>
      <c r="I16" s="10"/>
      <c r="J16" s="14"/>
      <c r="V16" s="5"/>
      <c r="W16" s="5"/>
    </row>
    <row r="17" spans="1:26">
      <c r="A17" s="21" t="s">
        <v>43</v>
      </c>
      <c r="B17" s="10"/>
      <c r="C17" s="10"/>
      <c r="D17" s="10"/>
      <c r="E17" s="10"/>
      <c r="F17" s="10"/>
      <c r="G17" s="10"/>
      <c r="H17" s="10"/>
      <c r="I17" s="10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5"/>
      <c r="W17" s="5"/>
      <c r="X17" s="23"/>
      <c r="Y17" s="23"/>
      <c r="Z17" s="23"/>
    </row>
    <row r="18" spans="1:26">
      <c r="A18" s="21" t="s">
        <v>44</v>
      </c>
      <c r="B18" s="10"/>
      <c r="C18" s="10"/>
      <c r="D18" s="10"/>
      <c r="E18" s="10"/>
      <c r="F18" s="10">
        <v>31872.5</v>
      </c>
      <c r="G18" s="10"/>
      <c r="H18" s="10"/>
      <c r="I18" s="10"/>
      <c r="J18" s="22"/>
      <c r="K18" s="22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5"/>
      <c r="W18" s="5"/>
      <c r="X18" s="23"/>
      <c r="Y18" s="23"/>
      <c r="Z18" s="23"/>
    </row>
    <row r="19" spans="1:26">
      <c r="A19" s="21" t="s">
        <v>45</v>
      </c>
      <c r="B19" s="10"/>
      <c r="C19" s="10"/>
      <c r="D19" s="10">
        <v>340000</v>
      </c>
      <c r="E19" s="10"/>
      <c r="F19" s="10"/>
      <c r="G19" s="10"/>
      <c r="H19" s="10"/>
      <c r="I19" s="10"/>
      <c r="V19" s="5"/>
      <c r="W19" s="5"/>
    </row>
    <row r="20" spans="1:26">
      <c r="A20" s="21" t="s">
        <v>46</v>
      </c>
      <c r="B20" s="10"/>
      <c r="C20" s="10"/>
      <c r="D20" s="10">
        <f>315.09+14.85</f>
        <v>329.94</v>
      </c>
      <c r="E20" s="10"/>
      <c r="G20" s="10"/>
      <c r="H20" s="10"/>
      <c r="I20" s="10"/>
      <c r="V20" s="5"/>
      <c r="W20" s="5"/>
    </row>
    <row r="21" spans="1:26" ht="15.75" customHeight="1">
      <c r="A21" s="21" t="s">
        <v>47</v>
      </c>
      <c r="B21" s="10"/>
      <c r="C21" s="10">
        <v>117.23</v>
      </c>
      <c r="D21" s="10">
        <v>207.99</v>
      </c>
      <c r="E21" s="10">
        <v>52.94</v>
      </c>
      <c r="F21" s="10"/>
      <c r="H21" s="24"/>
      <c r="I21" s="10"/>
      <c r="J21" s="25"/>
      <c r="K21" s="25"/>
      <c r="L21" s="25"/>
      <c r="V21" s="5"/>
      <c r="W21" s="5"/>
    </row>
    <row r="22" spans="1:26" ht="15.75" customHeight="1">
      <c r="A22" s="1" t="s">
        <v>48</v>
      </c>
      <c r="B22" s="26">
        <f>SUM(C22:I22)</f>
        <v>622620.53</v>
      </c>
      <c r="C22" s="9">
        <f t="shared" ref="C22:I22" si="3">SUM(C14:C21)</f>
        <v>11809.279999999999</v>
      </c>
      <c r="D22" s="9">
        <f t="shared" si="3"/>
        <v>492259.49</v>
      </c>
      <c r="E22" s="9">
        <f t="shared" si="3"/>
        <v>86679.260000000009</v>
      </c>
      <c r="F22" s="9">
        <f t="shared" si="3"/>
        <v>31872.5</v>
      </c>
      <c r="G22" s="9">
        <f t="shared" si="3"/>
        <v>0</v>
      </c>
      <c r="H22" s="9">
        <f t="shared" si="3"/>
        <v>0</v>
      </c>
      <c r="I22" s="9">
        <f t="shared" si="3"/>
        <v>0</v>
      </c>
      <c r="J22" s="10"/>
      <c r="K22" s="10"/>
      <c r="L22" s="10"/>
      <c r="V22" s="5"/>
      <c r="W22" s="5"/>
    </row>
    <row r="23" spans="1:26" ht="15.75" customHeight="1">
      <c r="A23" s="1" t="s">
        <v>49</v>
      </c>
      <c r="B23" s="26">
        <f>SUM(C23:G23)</f>
        <v>7656.02</v>
      </c>
      <c r="C23" s="10">
        <v>4078.61</v>
      </c>
      <c r="D23" s="10">
        <v>3511.09</v>
      </c>
      <c r="E23" s="10">
        <v>66.319999999999993</v>
      </c>
      <c r="F23" s="10"/>
      <c r="G23" s="21"/>
      <c r="H23" s="21"/>
      <c r="I23" s="21"/>
      <c r="J23" s="10"/>
      <c r="K23" s="10"/>
      <c r="L23" s="10"/>
      <c r="V23" s="5"/>
      <c r="W23" s="5"/>
    </row>
    <row r="24" spans="1:26" ht="15.75" customHeight="1">
      <c r="A24" s="1" t="s">
        <v>50</v>
      </c>
      <c r="B24" s="9">
        <f>C24+D24+E24+H24+F24+I24</f>
        <v>150987.69</v>
      </c>
      <c r="C24" s="10">
        <v>29855.09</v>
      </c>
      <c r="D24" s="10">
        <v>68683.28</v>
      </c>
      <c r="E24" s="10">
        <v>18693.77</v>
      </c>
      <c r="F24" s="10">
        <v>28861.040000000001</v>
      </c>
      <c r="G24" s="10"/>
      <c r="H24" s="10"/>
      <c r="I24" s="10">
        <v>4894.51</v>
      </c>
      <c r="J24" s="14"/>
      <c r="K24" s="14"/>
      <c r="L24" s="14"/>
      <c r="M24" s="14"/>
      <c r="V24" s="5"/>
      <c r="W24" s="5"/>
    </row>
    <row r="25" spans="1:26" ht="15.75" customHeight="1">
      <c r="A25" s="1" t="s">
        <v>51</v>
      </c>
      <c r="B25" s="9">
        <f>C25+D25+E25+F25+H25</f>
        <v>904.04</v>
      </c>
      <c r="C25" s="10">
        <v>90.4</v>
      </c>
      <c r="D25" s="10">
        <v>632.83000000000004</v>
      </c>
      <c r="E25" s="10">
        <v>180.81</v>
      </c>
      <c r="F25" s="10"/>
      <c r="G25" s="10"/>
      <c r="H25" s="10"/>
      <c r="I25" s="10"/>
      <c r="J25" s="14"/>
      <c r="K25" s="14"/>
      <c r="L25" s="14"/>
      <c r="M25" s="14"/>
      <c r="V25" s="5"/>
      <c r="W25" s="5"/>
    </row>
    <row r="26" spans="1:26" ht="15.75" customHeight="1">
      <c r="A26" s="1" t="s">
        <v>46</v>
      </c>
      <c r="B26" s="9"/>
      <c r="C26" s="10"/>
      <c r="D26" s="10">
        <v>5112.46</v>
      </c>
      <c r="E26" s="10"/>
      <c r="F26" s="10"/>
      <c r="G26" s="10"/>
      <c r="H26" s="10"/>
      <c r="I26" s="10"/>
      <c r="J26" s="14"/>
      <c r="K26" s="14"/>
      <c r="L26" s="14"/>
      <c r="M26" s="14"/>
      <c r="V26" s="5"/>
      <c r="W26" s="5"/>
    </row>
    <row r="27" spans="1:26" ht="15.75" customHeight="1">
      <c r="A27" s="1" t="s">
        <v>52</v>
      </c>
      <c r="B27" s="9"/>
      <c r="C27" s="10"/>
      <c r="D27" s="10">
        <v>1200</v>
      </c>
      <c r="E27" s="10"/>
      <c r="F27" s="10"/>
      <c r="G27" s="10"/>
      <c r="H27" s="10"/>
      <c r="I27" s="10"/>
      <c r="M27" s="14"/>
      <c r="V27" s="5"/>
    </row>
    <row r="28" spans="1:26" ht="15.75" customHeight="1">
      <c r="A28" s="1" t="s">
        <v>53</v>
      </c>
      <c r="B28" s="9"/>
      <c r="C28" s="10"/>
      <c r="D28" s="10"/>
      <c r="E28" s="10"/>
      <c r="F28" s="10"/>
      <c r="G28" s="10"/>
      <c r="H28" s="10"/>
      <c r="I28" s="10"/>
      <c r="M28" s="14"/>
      <c r="V28" s="5"/>
    </row>
    <row r="29" spans="1:26" ht="15.75" customHeight="1">
      <c r="A29" s="1" t="s">
        <v>54</v>
      </c>
      <c r="B29" s="9"/>
      <c r="C29" s="10"/>
      <c r="D29" s="10"/>
      <c r="E29" s="10"/>
      <c r="F29" s="10"/>
      <c r="G29" s="10"/>
      <c r="H29" s="10"/>
      <c r="I29" s="10"/>
      <c r="M29" s="14"/>
      <c r="V29" s="5"/>
    </row>
    <row r="30" spans="1:26" ht="15.75" customHeight="1">
      <c r="A30" s="1" t="s">
        <v>47</v>
      </c>
      <c r="B30" s="9"/>
      <c r="C30" s="10"/>
      <c r="D30" s="10"/>
      <c r="E30" s="10"/>
      <c r="F30" s="10"/>
      <c r="G30" s="10"/>
      <c r="H30" s="10"/>
      <c r="I30" s="10"/>
      <c r="M30" s="14"/>
      <c r="X30" s="27"/>
    </row>
    <row r="31" spans="1:26" ht="15.75" customHeight="1">
      <c r="A31" s="1" t="s">
        <v>55</v>
      </c>
      <c r="B31" s="26">
        <f>SUM(C31:I31)</f>
        <v>158204.19000000003</v>
      </c>
      <c r="C31" s="10">
        <f t="shared" ref="C31:I31" si="4">SUM(C24:C30)</f>
        <v>29945.49</v>
      </c>
      <c r="D31" s="10">
        <f t="shared" si="4"/>
        <v>75628.570000000007</v>
      </c>
      <c r="E31" s="10">
        <f t="shared" si="4"/>
        <v>18874.580000000002</v>
      </c>
      <c r="F31" s="10">
        <f t="shared" si="4"/>
        <v>28861.040000000001</v>
      </c>
      <c r="G31" s="10">
        <f t="shared" si="4"/>
        <v>0</v>
      </c>
      <c r="H31" s="10">
        <f t="shared" si="4"/>
        <v>0</v>
      </c>
      <c r="I31" s="10">
        <f t="shared" si="4"/>
        <v>4894.51</v>
      </c>
      <c r="M31" s="14"/>
    </row>
    <row r="32" spans="1:26" ht="15.75" customHeight="1">
      <c r="A32" s="1" t="s">
        <v>56</v>
      </c>
      <c r="B32" s="26">
        <f>C32+E32+D32</f>
        <v>22763.39</v>
      </c>
      <c r="C32" s="10">
        <f>8631.83-1034.92</f>
        <v>7596.91</v>
      </c>
      <c r="D32" s="10">
        <f>9804.66+714.79</f>
        <v>10519.45</v>
      </c>
      <c r="E32" s="10">
        <f>4326.9+320.13</f>
        <v>4647.03</v>
      </c>
      <c r="F32" s="10"/>
      <c r="H32" s="25"/>
      <c r="I32" s="25"/>
    </row>
    <row r="33" spans="1:10" ht="15.75" customHeight="1">
      <c r="A33" s="1" t="s">
        <v>56</v>
      </c>
      <c r="B33" s="26">
        <f t="shared" ref="B33:B35" si="5">SUM(C33:G33)</f>
        <v>25712.93</v>
      </c>
      <c r="C33" s="10">
        <f>10688.55+1043.53-1023.39</f>
        <v>10708.69</v>
      </c>
      <c r="D33" s="10">
        <f>8602.79+686.67+675.38</f>
        <v>9964.84</v>
      </c>
      <c r="E33" s="10">
        <f>4519.73+171.66+348.01</f>
        <v>5039.3999999999996</v>
      </c>
    </row>
    <row r="34" spans="1:10" ht="15.75" customHeight="1">
      <c r="A34" s="1" t="s">
        <v>56</v>
      </c>
      <c r="B34" s="26">
        <f t="shared" si="5"/>
        <v>0</v>
      </c>
      <c r="C34" s="10"/>
      <c r="D34" s="10"/>
      <c r="E34" s="10"/>
    </row>
    <row r="35" spans="1:10" ht="15.75" customHeight="1">
      <c r="A35" s="1" t="s">
        <v>56</v>
      </c>
      <c r="B35" s="26">
        <f t="shared" si="5"/>
        <v>0</v>
      </c>
      <c r="C35" s="10"/>
      <c r="D35" s="10"/>
      <c r="E35" s="10"/>
    </row>
    <row r="36" spans="1:10" ht="15.75" customHeight="1">
      <c r="A36" s="1" t="s">
        <v>57</v>
      </c>
      <c r="B36" s="15">
        <f>SUM(C36:I36)</f>
        <v>2269596.1099999994</v>
      </c>
      <c r="C36" s="12">
        <f t="shared" ref="C36:E36" si="6">C12+C22+C23-C33-C31-C32-C34-C35</f>
        <v>950897.1099999994</v>
      </c>
      <c r="D36" s="12">
        <f t="shared" si="6"/>
        <v>1275050.6799999997</v>
      </c>
      <c r="E36" s="12">
        <f t="shared" si="6"/>
        <v>-12423.819999999891</v>
      </c>
      <c r="F36" s="12">
        <f>F12+F22+F23-F33-F31-F32-F34</f>
        <v>64614.839999999946</v>
      </c>
      <c r="G36" s="12">
        <f>B59-G31</f>
        <v>0</v>
      </c>
      <c r="H36" s="12">
        <f t="shared" ref="H36:I36" si="7">H12+H22+H23-H33-H31-H32-H34</f>
        <v>25000</v>
      </c>
      <c r="I36" s="12">
        <f t="shared" si="7"/>
        <v>-33542.699999999903</v>
      </c>
    </row>
    <row r="37" spans="1:10" ht="15.75" customHeight="1">
      <c r="A37" s="1" t="s">
        <v>138</v>
      </c>
      <c r="B37" s="9">
        <f>C37+D37+E37+F37+H37+G37+I37</f>
        <v>2269596.11</v>
      </c>
      <c r="C37" s="12">
        <v>950897.11</v>
      </c>
      <c r="D37" s="12">
        <v>1275050.68</v>
      </c>
      <c r="E37" s="12">
        <v>-12423.82</v>
      </c>
      <c r="F37" s="12">
        <v>64614.84</v>
      </c>
      <c r="G37" s="12">
        <v>0</v>
      </c>
      <c r="H37" s="12">
        <v>25000</v>
      </c>
      <c r="I37" s="12">
        <v>-33542.699999999997</v>
      </c>
    </row>
    <row r="38" spans="1:10" ht="15.75" customHeight="1">
      <c r="A38" s="1" t="s">
        <v>59</v>
      </c>
      <c r="B38" s="9">
        <f t="shared" ref="B38:I38" si="8">B37-B36</f>
        <v>0</v>
      </c>
      <c r="C38" s="9">
        <f t="shared" si="8"/>
        <v>0</v>
      </c>
      <c r="D38" s="9">
        <f t="shared" si="8"/>
        <v>0</v>
      </c>
      <c r="E38" s="9">
        <f t="shared" si="8"/>
        <v>-1.0913936421275139E-10</v>
      </c>
      <c r="F38" s="9">
        <f t="shared" si="8"/>
        <v>0</v>
      </c>
      <c r="G38" s="9">
        <f t="shared" si="8"/>
        <v>0</v>
      </c>
      <c r="H38" s="9">
        <f t="shared" si="8"/>
        <v>0</v>
      </c>
      <c r="I38" s="9">
        <f t="shared" si="8"/>
        <v>-9.4587448984384537E-11</v>
      </c>
      <c r="J38" s="12"/>
    </row>
    <row r="39" spans="1:10" ht="15.75" customHeight="1">
      <c r="A39" s="28"/>
      <c r="B39" s="16"/>
      <c r="C39" s="17"/>
      <c r="D39" s="17"/>
      <c r="E39" s="17"/>
      <c r="F39" s="17"/>
      <c r="G39" s="17" t="s">
        <v>60</v>
      </c>
      <c r="H39" s="17"/>
      <c r="I39" s="17"/>
    </row>
    <row r="40" spans="1:10" ht="15.75" customHeight="1">
      <c r="A40" s="29" t="s">
        <v>61</v>
      </c>
      <c r="B40" s="16">
        <f>G4</f>
        <v>349.36000000000786</v>
      </c>
      <c r="C40" s="17" t="s">
        <v>124</v>
      </c>
      <c r="D40" s="17" t="s">
        <v>125</v>
      </c>
      <c r="E40" s="17" t="s">
        <v>126</v>
      </c>
      <c r="F40" s="17" t="s">
        <v>127</v>
      </c>
      <c r="G40" s="60">
        <f>G4</f>
        <v>349.36000000000786</v>
      </c>
      <c r="H40" s="17" t="s">
        <v>128</v>
      </c>
      <c r="I40" s="17" t="s">
        <v>129</v>
      </c>
    </row>
    <row r="41" spans="1:10" ht="15.75" customHeight="1">
      <c r="A41" s="19" t="s">
        <v>62</v>
      </c>
      <c r="B41" s="10">
        <f>C41+E41+D41</f>
        <v>22763.39</v>
      </c>
      <c r="C41" s="10">
        <f>8631.83-1034.92</f>
        <v>7596.91</v>
      </c>
      <c r="D41" s="10">
        <f>9804.66+714.79</f>
        <v>10519.45</v>
      </c>
      <c r="E41" s="10">
        <f>4326.9+320.13</f>
        <v>4647.03</v>
      </c>
      <c r="F41" s="10"/>
      <c r="H41" s="25"/>
      <c r="I41" s="25"/>
    </row>
    <row r="42" spans="1:10" ht="15.75" customHeight="1">
      <c r="A42" s="10"/>
      <c r="B42" s="10">
        <f t="shared" ref="B42:B45" si="9">C42+D42+E42</f>
        <v>25712.93</v>
      </c>
      <c r="C42" s="10">
        <f>10688.55+1043.53-1023.39</f>
        <v>10708.69</v>
      </c>
      <c r="D42" s="10">
        <f>8602.79+686.67+675.38</f>
        <v>9964.84</v>
      </c>
      <c r="E42" s="10">
        <f>4519.73+171.66+348.01</f>
        <v>5039.3999999999996</v>
      </c>
      <c r="H42" s="25"/>
      <c r="I42" s="25"/>
    </row>
    <row r="43" spans="1:10" ht="15.75" customHeight="1">
      <c r="A43" s="21"/>
      <c r="B43" s="10">
        <f t="shared" si="9"/>
        <v>0</v>
      </c>
      <c r="C43" s="10"/>
      <c r="D43" s="10"/>
      <c r="E43" s="10"/>
      <c r="H43" s="25"/>
      <c r="I43" s="25"/>
    </row>
    <row r="44" spans="1:10" ht="15.75" customHeight="1">
      <c r="A44" s="21"/>
      <c r="B44" s="10">
        <f t="shared" si="9"/>
        <v>0</v>
      </c>
      <c r="C44" s="10"/>
      <c r="D44" s="10"/>
      <c r="E44" s="10"/>
      <c r="F44" s="10"/>
      <c r="H44" s="21"/>
      <c r="I44" s="21"/>
    </row>
    <row r="45" spans="1:10" ht="15.75" customHeight="1">
      <c r="A45" s="21"/>
      <c r="B45" s="10">
        <f t="shared" si="9"/>
        <v>0</v>
      </c>
      <c r="C45" s="10"/>
      <c r="D45" s="10"/>
      <c r="E45" s="10"/>
      <c r="F45" s="10"/>
      <c r="G45" s="21"/>
      <c r="H45" s="21"/>
      <c r="I45" s="21"/>
    </row>
    <row r="46" spans="1:10" ht="15.75" customHeight="1">
      <c r="A46" s="1" t="s">
        <v>63</v>
      </c>
      <c r="B46" s="26">
        <f t="shared" ref="B46:B47" si="10">G46</f>
        <v>48476.32</v>
      </c>
      <c r="C46" s="10">
        <f t="shared" ref="C46:E46" si="11">SUM(C41:C45)</f>
        <v>18305.599999999999</v>
      </c>
      <c r="D46" s="10">
        <f t="shared" si="11"/>
        <v>20484.29</v>
      </c>
      <c r="E46" s="10">
        <f t="shared" si="11"/>
        <v>9686.43</v>
      </c>
      <c r="F46" s="10"/>
      <c r="G46" s="26">
        <f>C46+D46+E46</f>
        <v>48476.32</v>
      </c>
      <c r="H46" s="9"/>
      <c r="I46" s="9"/>
    </row>
    <row r="47" spans="1:10" ht="15.75" customHeight="1">
      <c r="A47" s="1" t="s">
        <v>49</v>
      </c>
      <c r="B47" s="26">
        <f t="shared" si="10"/>
        <v>0</v>
      </c>
      <c r="D47" s="10"/>
      <c r="E47" s="10"/>
      <c r="F47" s="10"/>
      <c r="G47" s="26"/>
      <c r="H47" s="9"/>
      <c r="I47" s="9"/>
    </row>
    <row r="48" spans="1:10" ht="15.75" customHeight="1">
      <c r="A48" s="1" t="s">
        <v>64</v>
      </c>
      <c r="B48" s="9"/>
      <c r="C48" s="10"/>
      <c r="D48" s="10"/>
      <c r="E48" s="10"/>
      <c r="F48" s="10"/>
      <c r="G48" s="10"/>
      <c r="H48" s="10"/>
      <c r="I48" s="10"/>
    </row>
    <row r="49" spans="1:10" ht="15.75" customHeight="1">
      <c r="A49" s="21" t="s">
        <v>65</v>
      </c>
      <c r="C49" s="10"/>
      <c r="D49" s="10"/>
      <c r="E49" s="10"/>
      <c r="F49" s="10"/>
      <c r="G49" s="10">
        <v>26444.46</v>
      </c>
      <c r="H49" s="10"/>
      <c r="I49" s="10"/>
      <c r="J49" s="10"/>
    </row>
    <row r="50" spans="1:10" ht="15.75" customHeight="1">
      <c r="A50" s="21" t="s">
        <v>66</v>
      </c>
      <c r="C50" s="10"/>
      <c r="D50" s="10"/>
      <c r="E50" s="10"/>
      <c r="F50" s="10"/>
      <c r="G50" s="10">
        <v>5309.49</v>
      </c>
      <c r="H50" s="10"/>
      <c r="I50" s="10"/>
    </row>
    <row r="51" spans="1:10" ht="15.75" customHeight="1">
      <c r="A51" s="21" t="s">
        <v>67</v>
      </c>
      <c r="C51" s="10"/>
      <c r="D51" s="10"/>
      <c r="E51" s="10"/>
      <c r="F51" s="10"/>
      <c r="G51" s="10">
        <v>10807.33</v>
      </c>
      <c r="H51" s="10"/>
      <c r="I51" s="10"/>
    </row>
    <row r="52" spans="1:10" ht="15.75" customHeight="1">
      <c r="A52" s="21" t="s">
        <v>68</v>
      </c>
      <c r="B52" s="10"/>
      <c r="C52" s="10"/>
      <c r="D52" s="10"/>
      <c r="E52" s="10"/>
      <c r="F52" s="10"/>
      <c r="G52" s="10">
        <v>1841.34</v>
      </c>
      <c r="H52" s="10"/>
      <c r="I52" s="10"/>
    </row>
    <row r="53" spans="1:10" ht="15.75" customHeight="1">
      <c r="A53" s="21" t="s">
        <v>69</v>
      </c>
      <c r="B53" s="10"/>
      <c r="C53" s="10"/>
      <c r="D53" s="10"/>
      <c r="E53" s="10"/>
      <c r="F53" s="10"/>
      <c r="G53" s="10">
        <v>359</v>
      </c>
      <c r="H53" s="10"/>
      <c r="I53" s="10"/>
    </row>
    <row r="54" spans="1:10" ht="15.75" customHeight="1">
      <c r="A54" s="21" t="s">
        <v>70</v>
      </c>
      <c r="B54" s="10"/>
      <c r="C54" s="10"/>
      <c r="D54" s="10"/>
      <c r="E54" s="10"/>
      <c r="F54" s="10"/>
      <c r="G54" s="10">
        <v>440</v>
      </c>
      <c r="H54" s="10"/>
      <c r="I54" s="10"/>
    </row>
    <row r="55" spans="1:10" ht="15.75" customHeight="1">
      <c r="A55" s="21" t="s">
        <v>71</v>
      </c>
      <c r="B55" s="10"/>
      <c r="C55" s="10"/>
      <c r="D55" s="10"/>
      <c r="E55" s="10"/>
      <c r="F55" s="10"/>
      <c r="G55" s="10">
        <v>1480.08</v>
      </c>
      <c r="H55" s="10"/>
      <c r="I55" s="10"/>
    </row>
    <row r="56" spans="1:10" ht="15.75" customHeight="1">
      <c r="A56" s="21" t="s">
        <v>72</v>
      </c>
      <c r="B56" s="10"/>
      <c r="C56" s="10"/>
      <c r="D56" s="10"/>
      <c r="E56" s="10"/>
      <c r="F56" s="10"/>
      <c r="G56" s="10">
        <v>1765.82</v>
      </c>
      <c r="H56" s="10"/>
      <c r="I56" s="10"/>
    </row>
    <row r="57" spans="1:10" ht="15.75" customHeight="1">
      <c r="A57" s="21" t="s">
        <v>73</v>
      </c>
      <c r="B57" s="10"/>
      <c r="C57" s="10"/>
      <c r="D57" s="10"/>
      <c r="E57" s="10"/>
      <c r="F57" s="10"/>
      <c r="G57" s="10">
        <v>378.16</v>
      </c>
      <c r="H57" s="10" t="s">
        <v>139</v>
      </c>
      <c r="I57" s="10"/>
    </row>
    <row r="58" spans="1:10" ht="15.75" customHeight="1">
      <c r="A58" s="1" t="s">
        <v>74</v>
      </c>
      <c r="B58" s="26">
        <f>SUM(C58:G58)</f>
        <v>48825.68</v>
      </c>
      <c r="C58" s="10"/>
      <c r="D58" s="10"/>
      <c r="E58" s="10"/>
      <c r="F58" s="10"/>
      <c r="G58" s="26">
        <f>SUM(G49:G57)</f>
        <v>48825.68</v>
      </c>
      <c r="H58" s="9"/>
      <c r="I58" s="9"/>
    </row>
    <row r="59" spans="1:10" ht="15.75" customHeight="1">
      <c r="A59" s="1" t="s">
        <v>57</v>
      </c>
      <c r="B59" s="15">
        <f>B40+B46+B47-B58</f>
        <v>0</v>
      </c>
      <c r="C59" s="10"/>
      <c r="D59" s="10"/>
      <c r="E59" s="10"/>
      <c r="F59" s="10"/>
      <c r="G59" s="10"/>
      <c r="H59" s="10"/>
      <c r="I59" s="10"/>
    </row>
    <row r="60" spans="1:10" ht="15.75" customHeight="1">
      <c r="A60" s="1"/>
      <c r="B60" s="9"/>
      <c r="C60" s="10"/>
      <c r="D60" s="10"/>
      <c r="E60" s="10"/>
      <c r="F60" s="10"/>
      <c r="G60" s="10"/>
      <c r="H60" s="10"/>
      <c r="I60" s="10"/>
    </row>
    <row r="61" spans="1:10" ht="15.75" customHeight="1">
      <c r="A61" s="61"/>
      <c r="B61" s="62"/>
      <c r="C61" s="63" t="s">
        <v>140</v>
      </c>
      <c r="D61" s="63"/>
      <c r="E61" s="64" t="s">
        <v>132</v>
      </c>
      <c r="F61" s="63"/>
      <c r="G61" s="65"/>
      <c r="H61" s="65"/>
      <c r="I61" s="65"/>
    </row>
    <row r="62" spans="1:10" ht="15.75" customHeight="1">
      <c r="A62" s="66" t="s">
        <v>141</v>
      </c>
      <c r="B62" s="62">
        <f>C62+E62</f>
        <v>191918.89000000004</v>
      </c>
      <c r="C62" s="63">
        <f>C6</f>
        <v>19085.869999999995</v>
      </c>
      <c r="D62" s="63"/>
      <c r="E62" s="63">
        <f>E6</f>
        <v>172833.02000000005</v>
      </c>
      <c r="F62" s="63"/>
      <c r="G62" s="63"/>
      <c r="H62" s="63"/>
      <c r="I62" s="63"/>
    </row>
    <row r="63" spans="1:10" ht="15.75" customHeight="1">
      <c r="A63" s="21" t="s">
        <v>142</v>
      </c>
      <c r="B63" s="10">
        <f>D63</f>
        <v>0</v>
      </c>
      <c r="C63" s="10"/>
      <c r="D63" s="10"/>
      <c r="E63" s="10"/>
      <c r="F63" s="10"/>
      <c r="G63" s="10"/>
      <c r="H63" s="10"/>
      <c r="I63" s="10"/>
    </row>
    <row r="64" spans="1:10" ht="15.75" customHeight="1">
      <c r="A64" s="10" t="s">
        <v>143</v>
      </c>
      <c r="B64" s="10">
        <f>SUM(C64:E64)</f>
        <v>849.42000000000007</v>
      </c>
      <c r="C64" s="10">
        <v>84.45</v>
      </c>
      <c r="D64" s="10"/>
      <c r="E64" s="10">
        <v>764.97</v>
      </c>
      <c r="F64" s="10"/>
      <c r="G64" s="10"/>
      <c r="H64" s="10"/>
      <c r="I64" s="10"/>
    </row>
    <row r="65" spans="1:9" ht="15.75" customHeight="1">
      <c r="A65" s="10" t="s">
        <v>144</v>
      </c>
      <c r="B65" s="10">
        <f>D65</f>
        <v>0</v>
      </c>
      <c r="C65" s="10"/>
      <c r="D65" s="10"/>
      <c r="E65" s="10"/>
      <c r="F65" s="10"/>
      <c r="G65" s="10"/>
      <c r="H65" s="10"/>
      <c r="I65" s="10"/>
    </row>
    <row r="66" spans="1:9" ht="15.75" customHeight="1">
      <c r="A66" s="9" t="s">
        <v>57</v>
      </c>
      <c r="B66" s="15">
        <f>C66+E66</f>
        <v>192768.31000000006</v>
      </c>
      <c r="C66" s="15">
        <f>C62-C63+C64+C65</f>
        <v>19170.319999999996</v>
      </c>
      <c r="D66" s="9"/>
      <c r="E66" s="15">
        <f>E62-E63+E64+E65</f>
        <v>173597.99000000005</v>
      </c>
      <c r="F66" s="10"/>
      <c r="G66" s="9"/>
      <c r="H66" s="9"/>
      <c r="I66" s="9"/>
    </row>
    <row r="67" spans="1:9" ht="15.75" customHeight="1">
      <c r="A67" s="9"/>
      <c r="B67" s="9"/>
      <c r="C67" s="67">
        <v>0.1</v>
      </c>
      <c r="D67" s="9"/>
      <c r="E67" s="67">
        <v>0.9</v>
      </c>
      <c r="F67" s="10"/>
      <c r="G67" s="9"/>
      <c r="H67" s="9"/>
      <c r="I67" s="9"/>
    </row>
    <row r="68" spans="1:9" ht="15.75" customHeight="1">
      <c r="A68" s="61"/>
      <c r="B68" s="62"/>
      <c r="C68" s="63"/>
      <c r="D68" s="63"/>
      <c r="E68" s="63"/>
      <c r="F68" s="63"/>
      <c r="G68" s="65"/>
      <c r="H68" s="65"/>
      <c r="I68" s="65"/>
    </row>
    <row r="69" spans="1:9" ht="15.75" customHeight="1">
      <c r="A69" s="66" t="s">
        <v>145</v>
      </c>
      <c r="B69" s="62">
        <f t="shared" ref="B69:B71" si="12">D69</f>
        <v>127125.15000000002</v>
      </c>
      <c r="C69" s="63"/>
      <c r="D69" s="63">
        <f>D7</f>
        <v>127125.15000000002</v>
      </c>
      <c r="E69" s="63"/>
      <c r="F69" s="63"/>
      <c r="G69" s="63"/>
      <c r="H69" s="63"/>
      <c r="I69" s="63"/>
    </row>
    <row r="70" spans="1:9" ht="15.75" customHeight="1">
      <c r="A70" s="21" t="s">
        <v>142</v>
      </c>
      <c r="B70" s="10">
        <f t="shared" si="12"/>
        <v>0</v>
      </c>
      <c r="C70" s="10"/>
      <c r="D70" s="10"/>
      <c r="E70" s="10"/>
      <c r="F70" s="10"/>
      <c r="G70" s="10"/>
      <c r="H70" s="10"/>
      <c r="I70" s="10"/>
    </row>
    <row r="71" spans="1:9" ht="15.75" customHeight="1">
      <c r="A71" s="10" t="s">
        <v>143</v>
      </c>
      <c r="B71" s="10">
        <f t="shared" si="12"/>
        <v>562.66</v>
      </c>
      <c r="C71" s="10"/>
      <c r="D71" s="10">
        <v>562.66</v>
      </c>
      <c r="E71" s="10"/>
      <c r="F71" s="10"/>
      <c r="G71" s="10"/>
      <c r="H71" s="10"/>
      <c r="I71" s="10"/>
    </row>
    <row r="72" spans="1:9" ht="15.75" customHeight="1">
      <c r="A72" s="10" t="s">
        <v>144</v>
      </c>
      <c r="B72" s="10"/>
      <c r="C72" s="10"/>
      <c r="D72" s="10"/>
      <c r="E72" s="10"/>
      <c r="F72" s="10"/>
      <c r="G72" s="10"/>
      <c r="H72" s="10"/>
      <c r="I72" s="10"/>
    </row>
    <row r="73" spans="1:9" ht="15.75" customHeight="1">
      <c r="A73" s="9" t="s">
        <v>57</v>
      </c>
      <c r="B73" s="15">
        <f>D73</f>
        <v>127687.81000000003</v>
      </c>
      <c r="C73" s="10"/>
      <c r="D73" s="15">
        <f>D69-D70+D71+D72</f>
        <v>127687.81000000003</v>
      </c>
      <c r="E73" s="10"/>
      <c r="F73" s="10"/>
      <c r="G73" s="9"/>
      <c r="H73" s="9"/>
      <c r="I73" s="9"/>
    </row>
    <row r="74" spans="1:9" ht="15.75" customHeight="1">
      <c r="A74" s="10"/>
      <c r="B74" s="10"/>
      <c r="C74" s="10"/>
      <c r="D74" s="10"/>
      <c r="E74" s="10"/>
      <c r="F74" s="10"/>
      <c r="G74" s="10"/>
      <c r="H74" s="10"/>
      <c r="I74" s="10"/>
    </row>
    <row r="75" spans="1:9" ht="15.75" customHeight="1">
      <c r="A75" s="2" t="s">
        <v>75</v>
      </c>
      <c r="B75" s="3" t="s">
        <v>2</v>
      </c>
      <c r="C75" s="4" t="s">
        <v>124</v>
      </c>
      <c r="D75" s="4" t="s">
        <v>125</v>
      </c>
      <c r="E75" s="4" t="s">
        <v>126</v>
      </c>
      <c r="F75" s="4" t="s">
        <v>127</v>
      </c>
      <c r="G75" s="4" t="s">
        <v>60</v>
      </c>
      <c r="H75" s="4" t="s">
        <v>128</v>
      </c>
      <c r="I75" s="4" t="s">
        <v>129</v>
      </c>
    </row>
    <row r="76" spans="1:9" ht="15.75" customHeight="1">
      <c r="A76" s="6" t="s">
        <v>14</v>
      </c>
      <c r="B76" s="6" t="s">
        <v>76</v>
      </c>
      <c r="C76" s="7" t="s">
        <v>130</v>
      </c>
      <c r="D76" s="7" t="s">
        <v>131</v>
      </c>
      <c r="E76" s="7" t="s">
        <v>132</v>
      </c>
      <c r="F76" s="7" t="s">
        <v>133</v>
      </c>
      <c r="G76" s="7" t="s">
        <v>28</v>
      </c>
      <c r="H76" s="7" t="s">
        <v>134</v>
      </c>
      <c r="I76" s="7" t="s">
        <v>135</v>
      </c>
    </row>
    <row r="77" spans="1:9" ht="15.75" customHeight="1">
      <c r="A77" s="8" t="s">
        <v>28</v>
      </c>
      <c r="B77" s="9">
        <f t="shared" ref="B77:B78" si="13">SUM(C77:I77)</f>
        <v>0</v>
      </c>
      <c r="C77" s="10"/>
      <c r="D77" s="10"/>
      <c r="E77" s="10"/>
      <c r="F77" s="10"/>
      <c r="G77" s="10">
        <f>B59</f>
        <v>0</v>
      </c>
      <c r="H77" s="10"/>
      <c r="I77" s="10"/>
    </row>
    <row r="78" spans="1:9" ht="15.75" customHeight="1">
      <c r="A78" s="8" t="s">
        <v>29</v>
      </c>
      <c r="B78" s="9">
        <f t="shared" si="13"/>
        <v>2269596.1099999994</v>
      </c>
      <c r="C78" s="12">
        <f t="shared" ref="C78:F78" si="14">C36</f>
        <v>950897.1099999994</v>
      </c>
      <c r="D78" s="12">
        <f t="shared" si="14"/>
        <v>1275050.6799999997</v>
      </c>
      <c r="E78" s="12">
        <f t="shared" si="14"/>
        <v>-12423.819999999891</v>
      </c>
      <c r="F78" s="12">
        <f t="shared" si="14"/>
        <v>64614.839999999946</v>
      </c>
      <c r="G78" s="10"/>
      <c r="H78" s="10">
        <f t="shared" ref="H78:I78" si="15">H36</f>
        <v>25000</v>
      </c>
      <c r="I78" s="10">
        <f t="shared" si="15"/>
        <v>-33542.699999999903</v>
      </c>
    </row>
    <row r="79" spans="1:9" ht="15.75" customHeight="1">
      <c r="A79" s="8" t="s">
        <v>136</v>
      </c>
      <c r="B79" s="9">
        <f>C79+E79</f>
        <v>192768.31000000006</v>
      </c>
      <c r="C79" s="10">
        <f>C66</f>
        <v>19170.319999999996</v>
      </c>
      <c r="E79" s="10">
        <f>E66</f>
        <v>173597.99000000005</v>
      </c>
      <c r="F79" s="10"/>
      <c r="G79" s="10"/>
      <c r="H79" s="10"/>
      <c r="I79" s="10"/>
    </row>
    <row r="80" spans="1:9" ht="15.75" customHeight="1">
      <c r="A80" s="8" t="s">
        <v>137</v>
      </c>
      <c r="B80" s="9">
        <f>D80</f>
        <v>127687.81000000003</v>
      </c>
      <c r="C80" s="10"/>
      <c r="D80" s="10">
        <f>B73</f>
        <v>127687.81000000003</v>
      </c>
      <c r="E80" s="10"/>
      <c r="F80" s="10"/>
      <c r="G80" s="10"/>
      <c r="H80" s="10"/>
      <c r="I80" s="10"/>
    </row>
    <row r="81" spans="1:11" ht="15.75" customHeight="1">
      <c r="A81" s="8"/>
      <c r="B81" s="9"/>
      <c r="C81" s="10"/>
      <c r="D81" s="10"/>
      <c r="E81" s="10"/>
      <c r="F81" s="10"/>
      <c r="G81" s="10"/>
      <c r="H81" s="10"/>
      <c r="I81" s="10"/>
    </row>
    <row r="82" spans="1:11" ht="15.75" customHeight="1">
      <c r="A82" s="1" t="s">
        <v>32</v>
      </c>
      <c r="B82" s="15">
        <f>SUM(C82:I82)</f>
        <v>2590052.2299999991</v>
      </c>
      <c r="C82" s="15">
        <f t="shared" ref="C82:I82" si="16">SUM(C77:C80)</f>
        <v>970067.42999999935</v>
      </c>
      <c r="D82" s="15">
        <f t="shared" si="16"/>
        <v>1402738.4899999998</v>
      </c>
      <c r="E82" s="15">
        <f t="shared" si="16"/>
        <v>161174.17000000016</v>
      </c>
      <c r="F82" s="15">
        <f t="shared" si="16"/>
        <v>64614.839999999946</v>
      </c>
      <c r="G82" s="15">
        <f t="shared" si="16"/>
        <v>0</v>
      </c>
      <c r="H82" s="15">
        <f t="shared" si="16"/>
        <v>25000</v>
      </c>
      <c r="I82" s="15">
        <f t="shared" si="16"/>
        <v>-33542.699999999903</v>
      </c>
    </row>
    <row r="83" spans="1:11" ht="15.75" customHeight="1">
      <c r="A83" s="21"/>
      <c r="B83" s="21"/>
      <c r="C83" s="10"/>
      <c r="D83" s="10"/>
      <c r="E83" s="10"/>
      <c r="F83" s="10"/>
    </row>
    <row r="84" spans="1:11" ht="15.75" customHeight="1">
      <c r="A84" s="21" t="str">
        <f>A1</f>
        <v xml:space="preserve">Month: May 2024                                                                                                                                </v>
      </c>
      <c r="B84" s="21"/>
      <c r="D84" s="10"/>
      <c r="E84" s="10"/>
      <c r="G84" s="10"/>
      <c r="H84" s="10"/>
    </row>
    <row r="85" spans="1:11" ht="15.75" customHeight="1">
      <c r="A85" s="10"/>
      <c r="B85" s="27" t="s">
        <v>78</v>
      </c>
      <c r="C85" s="27" t="s">
        <v>79</v>
      </c>
      <c r="D85" s="27" t="s">
        <v>80</v>
      </c>
      <c r="E85" s="27" t="s">
        <v>81</v>
      </c>
      <c r="F85" s="11" t="s">
        <v>82</v>
      </c>
      <c r="G85" s="10"/>
      <c r="H85" s="10"/>
    </row>
    <row r="86" spans="1:11" ht="15.75" customHeight="1">
      <c r="A86" s="30" t="s">
        <v>83</v>
      </c>
      <c r="B86" s="10"/>
      <c r="C86" s="10">
        <v>69998.350000000006</v>
      </c>
      <c r="D86" s="10">
        <f>B132</f>
        <v>69998.950000000012</v>
      </c>
      <c r="E86" s="10">
        <f>C107</f>
        <v>0</v>
      </c>
      <c r="F86" s="10">
        <f t="shared" ref="F86:F87" si="17">(C86-D86+E86)-B86</f>
        <v>-0.60000000000582077</v>
      </c>
      <c r="G86" s="10"/>
      <c r="H86" s="10">
        <f>C86-D86</f>
        <v>-0.60000000000582077</v>
      </c>
      <c r="J86" s="14"/>
    </row>
    <row r="87" spans="1:11" ht="15.75" customHeight="1">
      <c r="A87" s="30" t="s">
        <v>29</v>
      </c>
      <c r="B87" s="10">
        <f>B36-G36+B79+B80</f>
        <v>2590052.2299999995</v>
      </c>
      <c r="C87" s="10">
        <f>506377.58+2056068.09</f>
        <v>2562445.67</v>
      </c>
      <c r="D87" s="10">
        <f>C103</f>
        <v>0</v>
      </c>
      <c r="E87" s="10">
        <f>D99</f>
        <v>27607.16</v>
      </c>
      <c r="F87" s="10">
        <f t="shared" si="17"/>
        <v>0.60000000055879354</v>
      </c>
      <c r="H87" s="10">
        <f>C87+E87</f>
        <v>2590052.83</v>
      </c>
    </row>
    <row r="88" spans="1:11" ht="15.75" customHeight="1">
      <c r="A88" s="30"/>
      <c r="B88" s="10">
        <f>B86+B87</f>
        <v>2590052.2299999995</v>
      </c>
      <c r="C88" s="10"/>
      <c r="D88" s="10"/>
      <c r="F88" s="31">
        <f>F86+F87</f>
        <v>5.5297277867794037E-10</v>
      </c>
      <c r="G88" s="10"/>
      <c r="H88" s="10">
        <f>H86+H87</f>
        <v>2590052.23</v>
      </c>
      <c r="J88" s="14"/>
    </row>
    <row r="89" spans="1:11" ht="15.75" customHeight="1">
      <c r="A89" s="30" t="s">
        <v>28</v>
      </c>
      <c r="B89" s="10">
        <f>B59</f>
        <v>0</v>
      </c>
      <c r="C89" s="10">
        <v>2218.65</v>
      </c>
      <c r="D89" s="10">
        <f>G104</f>
        <v>2218.65</v>
      </c>
      <c r="E89" s="10">
        <f>G107</f>
        <v>0</v>
      </c>
      <c r="F89" s="10">
        <f>(C89-D89+E89)-B89</f>
        <v>0</v>
      </c>
      <c r="G89" s="10"/>
      <c r="H89" s="10"/>
    </row>
    <row r="90" spans="1:11" ht="15.75" customHeight="1">
      <c r="A90" s="8"/>
      <c r="B90" s="10"/>
      <c r="C90" s="10" t="s">
        <v>85</v>
      </c>
      <c r="D90" s="10"/>
      <c r="E90" s="10" t="s">
        <v>86</v>
      </c>
      <c r="F90" s="31">
        <f>F88+F89</f>
        <v>5.5297277867794037E-10</v>
      </c>
      <c r="G90" s="10"/>
      <c r="H90" s="10"/>
      <c r="I90" s="32"/>
    </row>
    <row r="91" spans="1:11" ht="15.75" customHeight="1">
      <c r="A91" s="8"/>
      <c r="B91" s="10"/>
      <c r="C91" s="10"/>
      <c r="D91" s="10"/>
      <c r="E91" s="10"/>
      <c r="F91" s="10"/>
      <c r="G91" s="10"/>
      <c r="H91" s="10"/>
      <c r="I91" s="32"/>
    </row>
    <row r="92" spans="1:11" ht="15.75" customHeight="1">
      <c r="A92" s="71" t="s">
        <v>87</v>
      </c>
      <c r="B92" s="72"/>
      <c r="C92" s="73" t="s">
        <v>88</v>
      </c>
      <c r="D92" s="74"/>
      <c r="E92" s="23" t="s">
        <v>89</v>
      </c>
      <c r="G92" s="33" t="s">
        <v>90</v>
      </c>
      <c r="H92" s="34"/>
      <c r="I92" s="32"/>
    </row>
    <row r="93" spans="1:11" ht="15.75" customHeight="1">
      <c r="A93" s="23">
        <v>15049</v>
      </c>
      <c r="B93" s="14">
        <v>490</v>
      </c>
      <c r="C93" s="36" t="s">
        <v>91</v>
      </c>
      <c r="D93" s="37">
        <v>341.24</v>
      </c>
      <c r="G93" s="10">
        <v>410.83</v>
      </c>
      <c r="H93" s="8">
        <v>9096</v>
      </c>
      <c r="K93" s="14"/>
    </row>
    <row r="94" spans="1:11" ht="15.75" customHeight="1">
      <c r="A94" s="23">
        <v>15050</v>
      </c>
      <c r="B94" s="14">
        <v>450</v>
      </c>
      <c r="C94" s="38" t="s">
        <v>92</v>
      </c>
      <c r="D94" s="39">
        <v>5762.07</v>
      </c>
      <c r="E94" s="22"/>
      <c r="G94" s="10">
        <v>42</v>
      </c>
      <c r="H94" s="8">
        <v>9106</v>
      </c>
      <c r="K94" s="14"/>
    </row>
    <row r="95" spans="1:11" ht="15.75" customHeight="1">
      <c r="A95" s="23">
        <v>15051</v>
      </c>
      <c r="B95" s="14">
        <v>12775.18</v>
      </c>
      <c r="C95" s="38" t="s">
        <v>93</v>
      </c>
      <c r="D95" s="39">
        <v>932.28</v>
      </c>
      <c r="E95" s="22"/>
      <c r="G95" s="10">
        <v>1765.82</v>
      </c>
      <c r="H95" s="8">
        <v>9107</v>
      </c>
      <c r="K95" s="14"/>
    </row>
    <row r="96" spans="1:11" ht="15.75" customHeight="1">
      <c r="A96" s="23">
        <v>15052</v>
      </c>
      <c r="B96" s="14">
        <v>85.65</v>
      </c>
      <c r="C96" s="38" t="s">
        <v>94</v>
      </c>
      <c r="D96" s="39">
        <v>1069.71</v>
      </c>
      <c r="E96" s="22"/>
      <c r="G96" s="10"/>
      <c r="H96" s="8"/>
      <c r="K96" s="14"/>
    </row>
    <row r="97" spans="1:11" ht="15.75" customHeight="1">
      <c r="A97" s="23">
        <v>15053</v>
      </c>
      <c r="B97" s="14">
        <v>176</v>
      </c>
      <c r="C97" s="38" t="s">
        <v>95</v>
      </c>
      <c r="D97" s="39">
        <f>767.79+11012.91+2611.16</f>
        <v>14391.86</v>
      </c>
      <c r="G97" s="10"/>
      <c r="H97" s="8"/>
      <c r="K97" s="14"/>
    </row>
    <row r="98" spans="1:11" ht="15.75" customHeight="1">
      <c r="A98" s="23">
        <v>15054</v>
      </c>
      <c r="B98" s="14">
        <v>6884</v>
      </c>
      <c r="C98" s="38" t="s">
        <v>96</v>
      </c>
      <c r="D98" s="39">
        <v>5110</v>
      </c>
      <c r="E98" s="75" t="s">
        <v>97</v>
      </c>
      <c r="F98" s="74"/>
      <c r="G98" s="10"/>
      <c r="H98" s="8"/>
      <c r="K98" s="14"/>
    </row>
    <row r="99" spans="1:11" ht="15.75" customHeight="1">
      <c r="A99" s="23">
        <v>15055</v>
      </c>
      <c r="B99" s="14">
        <v>137.02000000000001</v>
      </c>
      <c r="C99" s="42"/>
      <c r="D99" s="43">
        <f>D93+D94+D95+D96+D97+D98</f>
        <v>27607.16</v>
      </c>
      <c r="E99" s="44"/>
      <c r="F99" s="45"/>
      <c r="G99" s="10"/>
      <c r="H99" s="8"/>
      <c r="K99" s="14"/>
    </row>
    <row r="100" spans="1:11" ht="15.75" customHeight="1">
      <c r="A100" s="23">
        <v>15056</v>
      </c>
      <c r="B100" s="14">
        <v>22.49</v>
      </c>
      <c r="C100" s="46" t="s">
        <v>98</v>
      </c>
      <c r="E100" s="23" t="s">
        <v>99</v>
      </c>
      <c r="F100" s="27"/>
      <c r="G100" s="10"/>
      <c r="H100" s="8"/>
      <c r="K100" s="14"/>
    </row>
    <row r="101" spans="1:11" ht="15.75" customHeight="1">
      <c r="A101" s="23">
        <v>15057</v>
      </c>
      <c r="B101" s="14">
        <v>38.22</v>
      </c>
      <c r="C101" s="47"/>
      <c r="E101" s="23" t="s">
        <v>100</v>
      </c>
      <c r="F101" s="27"/>
      <c r="G101" s="10"/>
      <c r="H101" s="8"/>
      <c r="K101" s="14"/>
    </row>
    <row r="102" spans="1:11" ht="15.75" customHeight="1">
      <c r="A102" s="23">
        <v>15058</v>
      </c>
      <c r="B102" s="14">
        <v>2486.4</v>
      </c>
      <c r="C102" s="14"/>
      <c r="E102" s="23" t="s">
        <v>101</v>
      </c>
      <c r="F102" s="27"/>
      <c r="G102" s="10"/>
      <c r="H102" s="8"/>
      <c r="K102" s="14"/>
    </row>
    <row r="103" spans="1:11" ht="15.75" customHeight="1">
      <c r="A103" s="23">
        <v>15059</v>
      </c>
      <c r="B103" s="14">
        <v>40</v>
      </c>
      <c r="C103" s="48">
        <f>SUM(C101:C102)</f>
        <v>0</v>
      </c>
      <c r="E103" s="23" t="s">
        <v>102</v>
      </c>
      <c r="F103" s="27"/>
      <c r="G103" s="10"/>
      <c r="H103" s="8"/>
      <c r="K103" s="14"/>
    </row>
    <row r="104" spans="1:11" ht="15.75" customHeight="1">
      <c r="A104" s="23">
        <v>15060</v>
      </c>
      <c r="B104" s="14">
        <v>781.05</v>
      </c>
      <c r="E104" s="23" t="s">
        <v>103</v>
      </c>
      <c r="F104" s="27"/>
      <c r="G104" s="49">
        <f>SUM(G93:G103)</f>
        <v>2218.65</v>
      </c>
      <c r="H104" s="8"/>
      <c r="K104" s="14"/>
    </row>
    <row r="105" spans="1:11" ht="15.75" customHeight="1">
      <c r="A105" s="23">
        <v>15061</v>
      </c>
      <c r="B105" s="14">
        <v>381.6</v>
      </c>
      <c r="E105" s="23" t="s">
        <v>104</v>
      </c>
      <c r="F105" s="27"/>
      <c r="G105" s="14"/>
      <c r="H105" s="8"/>
      <c r="K105" s="14"/>
    </row>
    <row r="106" spans="1:11" ht="15.75" customHeight="1">
      <c r="A106" s="23">
        <v>15062</v>
      </c>
      <c r="B106" s="14">
        <v>152.94</v>
      </c>
      <c r="C106" s="33" t="s">
        <v>105</v>
      </c>
      <c r="D106" s="32"/>
      <c r="E106" s="23" t="s">
        <v>106</v>
      </c>
      <c r="F106" s="27"/>
      <c r="G106" s="33" t="s">
        <v>107</v>
      </c>
      <c r="H106" s="8"/>
      <c r="K106" s="14"/>
    </row>
    <row r="107" spans="1:11" ht="15.75" customHeight="1">
      <c r="A107" s="23">
        <v>15063</v>
      </c>
      <c r="B107" s="14">
        <v>32</v>
      </c>
      <c r="C107" s="47"/>
      <c r="D107" s="32"/>
      <c r="E107" s="14"/>
      <c r="F107" s="14"/>
      <c r="G107" s="51"/>
      <c r="H107" s="8"/>
      <c r="K107" s="14"/>
    </row>
    <row r="108" spans="1:11" ht="15.75" customHeight="1">
      <c r="A108" s="23">
        <v>15064</v>
      </c>
      <c r="B108" s="14">
        <v>229.13</v>
      </c>
      <c r="C108" s="14"/>
      <c r="D108" s="32"/>
      <c r="E108" s="14"/>
      <c r="F108" s="14"/>
      <c r="G108" s="51"/>
      <c r="H108" s="8"/>
      <c r="K108" s="14"/>
    </row>
    <row r="109" spans="1:11" ht="15.75" customHeight="1">
      <c r="A109" s="23">
        <v>15065</v>
      </c>
      <c r="B109" s="14">
        <v>495</v>
      </c>
      <c r="C109" s="14"/>
      <c r="D109" s="32"/>
      <c r="E109" s="14"/>
      <c r="F109" s="14"/>
      <c r="G109" s="51"/>
      <c r="H109" s="8"/>
      <c r="K109" s="14"/>
    </row>
    <row r="110" spans="1:11" ht="15.75" customHeight="1">
      <c r="A110" s="23">
        <v>15066</v>
      </c>
      <c r="B110" s="14">
        <v>1089.47</v>
      </c>
      <c r="C110" s="14"/>
      <c r="D110" s="32"/>
      <c r="E110" s="14"/>
      <c r="F110" s="14"/>
      <c r="G110" s="51"/>
      <c r="H110" s="8"/>
      <c r="K110" s="14"/>
    </row>
    <row r="111" spans="1:11" ht="15.75" customHeight="1">
      <c r="A111" s="23">
        <v>15067</v>
      </c>
      <c r="B111" s="14">
        <v>66.45</v>
      </c>
      <c r="C111" s="14"/>
      <c r="D111" s="32"/>
      <c r="E111" s="14"/>
      <c r="F111" s="14"/>
      <c r="G111" s="51"/>
      <c r="H111" s="8"/>
      <c r="K111" s="14"/>
    </row>
    <row r="112" spans="1:11" ht="15.75" customHeight="1">
      <c r="A112" s="23">
        <v>15068</v>
      </c>
      <c r="B112" s="14">
        <v>72</v>
      </c>
      <c r="C112" s="14"/>
      <c r="D112" s="32"/>
      <c r="E112" s="14"/>
      <c r="F112" s="14"/>
      <c r="G112" s="51"/>
      <c r="H112" s="8"/>
      <c r="K112" s="14"/>
    </row>
    <row r="113" spans="1:11" ht="15.75" customHeight="1">
      <c r="A113" s="23">
        <v>15069</v>
      </c>
      <c r="B113" s="14">
        <v>40</v>
      </c>
      <c r="C113" s="14"/>
      <c r="D113" s="32"/>
      <c r="E113" s="14"/>
      <c r="F113" s="14"/>
      <c r="G113" s="51"/>
      <c r="H113" s="8"/>
      <c r="K113" s="14"/>
    </row>
    <row r="114" spans="1:11" ht="15.75" customHeight="1">
      <c r="A114" s="23">
        <v>15070</v>
      </c>
      <c r="B114" s="14">
        <v>363.83</v>
      </c>
      <c r="C114" s="14"/>
      <c r="D114" s="32"/>
      <c r="E114" s="14"/>
      <c r="F114" s="14"/>
      <c r="G114" s="51"/>
      <c r="H114" s="8"/>
      <c r="K114" s="14"/>
    </row>
    <row r="115" spans="1:11" ht="15.75" customHeight="1">
      <c r="A115" s="23">
        <v>15071</v>
      </c>
      <c r="B115" s="14">
        <v>330</v>
      </c>
      <c r="C115" s="14"/>
      <c r="D115" s="32"/>
      <c r="E115" s="14"/>
      <c r="F115" s="14"/>
      <c r="G115" s="51"/>
      <c r="H115" s="8"/>
      <c r="K115" s="14"/>
    </row>
    <row r="116" spans="1:11" ht="15.75" customHeight="1">
      <c r="A116" s="23">
        <v>15073</v>
      </c>
      <c r="B116" s="14">
        <v>30315</v>
      </c>
      <c r="C116" s="14"/>
      <c r="D116" s="32"/>
      <c r="E116" s="14"/>
      <c r="F116" s="14"/>
      <c r="G116" s="51"/>
      <c r="H116" s="8"/>
      <c r="K116" s="14"/>
    </row>
    <row r="117" spans="1:11" ht="15.75" customHeight="1">
      <c r="A117" s="23">
        <v>15075</v>
      </c>
      <c r="B117" s="14">
        <v>292.8</v>
      </c>
      <c r="C117" s="14"/>
      <c r="D117" s="32"/>
      <c r="E117" s="14"/>
      <c r="F117" s="14"/>
      <c r="G117" s="51"/>
      <c r="H117" s="8"/>
      <c r="K117" s="14"/>
    </row>
    <row r="118" spans="1:11" ht="15.75" customHeight="1">
      <c r="A118" s="23">
        <v>15076</v>
      </c>
      <c r="B118" s="14">
        <v>4894.51</v>
      </c>
      <c r="C118" s="14"/>
      <c r="D118" s="32"/>
      <c r="E118" s="14"/>
      <c r="F118" s="14"/>
      <c r="G118" s="51"/>
      <c r="H118" s="8"/>
      <c r="K118" s="14"/>
    </row>
    <row r="119" spans="1:11" ht="15.75" customHeight="1">
      <c r="A119" s="23">
        <v>15077</v>
      </c>
      <c r="B119" s="14">
        <v>346.44</v>
      </c>
      <c r="C119" s="14"/>
      <c r="D119" s="32"/>
      <c r="E119" s="14"/>
      <c r="F119" s="14"/>
      <c r="G119" s="51"/>
      <c r="H119" s="8"/>
      <c r="K119" s="14"/>
    </row>
    <row r="120" spans="1:11" ht="15.75" customHeight="1">
      <c r="A120" s="23">
        <v>15078</v>
      </c>
      <c r="B120" s="14">
        <v>90</v>
      </c>
      <c r="C120" s="14"/>
      <c r="D120" s="32"/>
      <c r="E120" s="14"/>
      <c r="F120" s="14"/>
      <c r="G120" s="51"/>
      <c r="H120" s="8"/>
      <c r="K120" s="14"/>
    </row>
    <row r="121" spans="1:11" ht="15.75" customHeight="1">
      <c r="A121" s="23">
        <v>15079</v>
      </c>
      <c r="B121" s="14">
        <v>142.19</v>
      </c>
      <c r="C121" s="14"/>
      <c r="D121" s="32"/>
      <c r="E121" s="14"/>
      <c r="F121" s="14"/>
      <c r="G121" s="51"/>
      <c r="H121" s="8"/>
      <c r="K121" s="14"/>
    </row>
    <row r="122" spans="1:11" ht="15.75" customHeight="1">
      <c r="A122" s="23">
        <v>15080</v>
      </c>
      <c r="B122" s="14">
        <v>80</v>
      </c>
      <c r="C122" s="14"/>
      <c r="D122" s="32"/>
      <c r="E122" s="14"/>
      <c r="F122" s="14"/>
      <c r="G122" s="51"/>
      <c r="H122" s="8"/>
      <c r="K122" s="14"/>
    </row>
    <row r="123" spans="1:11" ht="15.75" customHeight="1">
      <c r="A123" s="23">
        <v>15081</v>
      </c>
      <c r="B123" s="14">
        <v>216.85</v>
      </c>
      <c r="C123" s="14"/>
      <c r="D123" s="32"/>
      <c r="E123" s="14"/>
      <c r="F123" s="14"/>
      <c r="G123" s="51"/>
      <c r="H123" s="8"/>
      <c r="K123" s="14"/>
    </row>
    <row r="124" spans="1:11" ht="15.75" customHeight="1">
      <c r="A124" s="23">
        <v>15082</v>
      </c>
      <c r="B124" s="14">
        <v>590</v>
      </c>
      <c r="C124" s="14"/>
      <c r="D124" s="32"/>
      <c r="E124" s="14"/>
      <c r="F124" s="14"/>
      <c r="G124" s="51"/>
      <c r="H124" s="8"/>
      <c r="K124" s="14"/>
    </row>
    <row r="125" spans="1:11" ht="15.75" customHeight="1">
      <c r="A125" s="23">
        <v>15083</v>
      </c>
      <c r="B125" s="14">
        <v>594.38</v>
      </c>
      <c r="C125" s="14"/>
      <c r="D125" s="32"/>
      <c r="E125" s="14"/>
      <c r="F125" s="14"/>
      <c r="G125" s="51"/>
      <c r="H125" s="8"/>
      <c r="K125" s="14"/>
    </row>
    <row r="126" spans="1:11" ht="15.75" customHeight="1">
      <c r="A126" s="23">
        <v>15084</v>
      </c>
      <c r="B126" s="14">
        <v>122.16</v>
      </c>
      <c r="C126" s="14"/>
      <c r="D126" s="32"/>
      <c r="E126" s="14"/>
      <c r="F126" s="14"/>
      <c r="G126" s="51"/>
      <c r="H126" s="8"/>
      <c r="K126" s="14"/>
    </row>
    <row r="127" spans="1:11" ht="15.75" customHeight="1">
      <c r="A127" s="23">
        <v>15085</v>
      </c>
      <c r="B127" s="14">
        <v>80</v>
      </c>
      <c r="C127" s="14"/>
      <c r="D127" s="32"/>
      <c r="E127" s="14"/>
      <c r="F127" s="14"/>
      <c r="G127" s="51"/>
      <c r="H127" s="8"/>
      <c r="K127" s="14"/>
    </row>
    <row r="128" spans="1:11" ht="15.75" customHeight="1">
      <c r="A128" s="23">
        <v>15086</v>
      </c>
      <c r="B128" s="14">
        <v>4045.02</v>
      </c>
      <c r="C128" s="14"/>
      <c r="D128" s="32"/>
      <c r="E128" s="14"/>
      <c r="F128" s="14"/>
      <c r="G128" s="51"/>
      <c r="H128" s="8"/>
      <c r="K128" s="14"/>
    </row>
    <row r="129" spans="1:11" ht="15.75" customHeight="1">
      <c r="A129" s="23">
        <v>15087</v>
      </c>
      <c r="B129" s="14">
        <v>40</v>
      </c>
      <c r="C129" s="14"/>
      <c r="D129" s="32"/>
      <c r="E129" s="14"/>
      <c r="F129" s="14"/>
      <c r="G129" s="51"/>
      <c r="H129" s="8"/>
      <c r="K129" s="14"/>
    </row>
    <row r="130" spans="1:11" ht="15.75" customHeight="1">
      <c r="A130" s="23">
        <v>15088</v>
      </c>
      <c r="B130" s="14">
        <v>451.17</v>
      </c>
      <c r="C130" s="14"/>
      <c r="D130" s="32"/>
      <c r="E130" s="14"/>
      <c r="F130" s="14"/>
      <c r="G130" s="51"/>
      <c r="H130" s="8"/>
      <c r="K130" s="14"/>
    </row>
    <row r="131" spans="1:11" ht="15.75" customHeight="1">
      <c r="A131" s="23">
        <v>15089</v>
      </c>
      <c r="B131" s="14">
        <v>80</v>
      </c>
      <c r="C131" s="14"/>
      <c r="D131" s="32"/>
      <c r="E131" s="14"/>
      <c r="F131" s="14"/>
      <c r="G131" s="51"/>
      <c r="H131" s="8"/>
      <c r="K131" s="14"/>
    </row>
    <row r="132" spans="1:11" ht="15.75" customHeight="1">
      <c r="B132" s="48">
        <f>SUM(B93:B131)</f>
        <v>69998.950000000012</v>
      </c>
      <c r="C132" s="14"/>
      <c r="D132" s="32"/>
      <c r="E132" s="14"/>
      <c r="F132" s="14"/>
      <c r="G132" s="51"/>
      <c r="H132" s="8"/>
      <c r="K132" s="14"/>
    </row>
    <row r="133" spans="1:11" ht="15.75" customHeight="1">
      <c r="C133" s="14"/>
      <c r="D133" s="32"/>
      <c r="E133" s="14"/>
      <c r="F133" s="14"/>
      <c r="G133" s="51"/>
      <c r="H133" s="8"/>
      <c r="K133" s="14"/>
    </row>
    <row r="134" spans="1:11" ht="15.75" customHeight="1">
      <c r="C134" s="14"/>
      <c r="D134" s="32"/>
      <c r="E134" s="14"/>
      <c r="F134" s="14"/>
      <c r="G134" s="51"/>
      <c r="H134" s="8"/>
      <c r="K134" s="14"/>
    </row>
    <row r="135" spans="1:11" ht="15.75" customHeight="1">
      <c r="C135" s="14"/>
      <c r="D135" s="32"/>
      <c r="E135" s="14"/>
      <c r="F135" s="14"/>
      <c r="G135" s="51"/>
      <c r="H135" s="8"/>
      <c r="K135" s="14"/>
    </row>
    <row r="136" spans="1:11" ht="15.75" customHeight="1">
      <c r="C136" s="14"/>
      <c r="D136" s="32"/>
      <c r="E136" s="14"/>
      <c r="F136" s="14"/>
      <c r="G136" s="51"/>
      <c r="H136" s="8"/>
      <c r="K136" s="14"/>
    </row>
    <row r="137" spans="1:11" ht="15.75" customHeight="1">
      <c r="C137" s="14"/>
      <c r="D137" s="32"/>
      <c r="E137" s="14"/>
      <c r="F137" s="14"/>
      <c r="G137" s="51"/>
      <c r="H137" s="8"/>
      <c r="K137" s="14"/>
    </row>
    <row r="138" spans="1:11" ht="15.75" customHeight="1">
      <c r="C138" s="14"/>
      <c r="D138" s="32"/>
      <c r="E138" s="14"/>
      <c r="F138" s="14"/>
      <c r="G138" s="51"/>
      <c r="H138" s="8"/>
      <c r="K138" s="14"/>
    </row>
    <row r="139" spans="1:11" ht="15.75" customHeight="1">
      <c r="C139" s="14"/>
      <c r="D139" s="32"/>
      <c r="E139" s="14"/>
      <c r="F139" s="14"/>
      <c r="G139" s="51"/>
      <c r="H139" s="8"/>
      <c r="K139" s="14"/>
    </row>
    <row r="140" spans="1:11" ht="15.75" customHeight="1">
      <c r="C140" s="14"/>
      <c r="D140" s="32"/>
      <c r="E140" s="14"/>
      <c r="F140" s="14"/>
      <c r="G140" s="51"/>
      <c r="H140" s="8"/>
      <c r="K140" s="14"/>
    </row>
    <row r="141" spans="1:11" ht="15.75" customHeight="1">
      <c r="B141" s="22"/>
      <c r="C141" s="14"/>
      <c r="D141" s="32"/>
      <c r="E141" s="14"/>
      <c r="F141" s="14"/>
      <c r="G141" s="51"/>
      <c r="H141" s="8"/>
      <c r="K141" s="14"/>
    </row>
    <row r="142" spans="1:11" ht="15.75" customHeight="1">
      <c r="C142" s="14"/>
      <c r="D142" s="32"/>
      <c r="E142" s="14"/>
      <c r="F142" s="14"/>
      <c r="G142" s="51"/>
      <c r="H142" s="8"/>
      <c r="K142" s="14"/>
    </row>
    <row r="143" spans="1:11" ht="15.75" customHeight="1">
      <c r="C143" s="14"/>
      <c r="D143" s="32"/>
      <c r="E143" s="14"/>
      <c r="F143" s="14"/>
      <c r="G143" s="51"/>
      <c r="H143" s="8"/>
      <c r="K143" s="14"/>
    </row>
    <row r="144" spans="1:11" ht="15.75" customHeight="1">
      <c r="C144" s="14"/>
      <c r="D144" s="32"/>
      <c r="E144" s="14"/>
      <c r="F144" s="14"/>
      <c r="G144" s="51"/>
      <c r="H144" s="8"/>
      <c r="K144" s="14"/>
    </row>
    <row r="145" spans="1:11" ht="15.75" customHeight="1">
      <c r="B145" s="14"/>
      <c r="C145" s="14"/>
      <c r="D145" s="32"/>
      <c r="E145" s="14"/>
      <c r="F145" s="14"/>
      <c r="G145" s="51"/>
      <c r="H145" s="8"/>
      <c r="K145" s="14"/>
    </row>
    <row r="146" spans="1:11" ht="15.75" customHeight="1">
      <c r="B146" s="14"/>
      <c r="C146" s="14"/>
      <c r="D146" s="32"/>
      <c r="E146" s="14"/>
      <c r="F146" s="14"/>
      <c r="G146" s="51"/>
      <c r="H146" s="8"/>
      <c r="K146" s="14"/>
    </row>
    <row r="147" spans="1:11" ht="15.75" customHeight="1">
      <c r="B147" s="14"/>
      <c r="C147" s="14"/>
      <c r="D147" s="32"/>
      <c r="E147" s="14"/>
      <c r="F147" s="14"/>
      <c r="G147" s="51"/>
      <c r="H147" s="8"/>
      <c r="K147" s="14"/>
    </row>
    <row r="148" spans="1:11" ht="15.75" customHeight="1">
      <c r="B148" s="14"/>
      <c r="C148" s="22"/>
      <c r="H148" s="8"/>
    </row>
    <row r="149" spans="1:11" ht="15.75" customHeight="1">
      <c r="B149" s="14"/>
      <c r="E149" s="14"/>
    </row>
    <row r="150" spans="1:11" ht="15.75" customHeight="1">
      <c r="B150" s="14"/>
    </row>
    <row r="151" spans="1:11" ht="15.75" customHeight="1">
      <c r="B151" s="14"/>
      <c r="E151" s="14"/>
    </row>
    <row r="152" spans="1:11" ht="15.75" customHeight="1">
      <c r="B152" s="14"/>
    </row>
    <row r="153" spans="1:11" ht="15.75" customHeight="1">
      <c r="B153" s="14"/>
    </row>
    <row r="154" spans="1:11" ht="15.75" customHeight="1">
      <c r="B154" s="14"/>
      <c r="C154" s="22"/>
    </row>
    <row r="155" spans="1:11" ht="15.75" customHeight="1">
      <c r="B155" s="14"/>
    </row>
    <row r="156" spans="1:11" ht="15.75" customHeight="1">
      <c r="B156" s="14"/>
    </row>
    <row r="157" spans="1:11" ht="15.75" customHeight="1">
      <c r="B157" s="14"/>
    </row>
    <row r="158" spans="1:11" ht="15.75" customHeight="1">
      <c r="B158" s="14"/>
    </row>
    <row r="159" spans="1:11" ht="15.75" customHeight="1">
      <c r="A159" s="22"/>
      <c r="B159" s="14"/>
    </row>
    <row r="160" spans="1:11" ht="15.75" customHeight="1">
      <c r="A160" s="22"/>
      <c r="B160" s="14"/>
    </row>
    <row r="161" spans="1:2" ht="15.75" customHeight="1">
      <c r="A161" s="53"/>
      <c r="B161" s="14"/>
    </row>
    <row r="162" spans="1:2" ht="15.75" customHeight="1">
      <c r="A162" s="53"/>
      <c r="B162" s="14"/>
    </row>
    <row r="163" spans="1:2" ht="15.75" customHeight="1">
      <c r="A163" s="53"/>
      <c r="B163" s="14"/>
    </row>
    <row r="164" spans="1:2" ht="15.75" customHeight="1">
      <c r="A164" s="53"/>
      <c r="B164" s="14"/>
    </row>
    <row r="165" spans="1:2" ht="15.75" customHeight="1">
      <c r="A165" s="53"/>
      <c r="B165" s="14"/>
    </row>
    <row r="166" spans="1:2" ht="15.75" customHeight="1">
      <c r="A166" s="53"/>
      <c r="B166" s="14"/>
    </row>
    <row r="167" spans="1:2" ht="15.75" customHeight="1">
      <c r="A167" s="53"/>
      <c r="B167" s="14"/>
    </row>
    <row r="168" spans="1:2" ht="15.75" customHeight="1">
      <c r="A168" s="53"/>
      <c r="B168" s="14"/>
    </row>
    <row r="169" spans="1:2" ht="15.75" customHeight="1">
      <c r="A169" s="53"/>
      <c r="B169" s="14"/>
    </row>
    <row r="170" spans="1:2" ht="15.75" customHeight="1">
      <c r="A170" s="53"/>
      <c r="B170" s="14"/>
    </row>
    <row r="171" spans="1:2" ht="15.75" customHeight="1">
      <c r="A171" s="53"/>
      <c r="B171" s="14"/>
    </row>
    <row r="172" spans="1:2" ht="15.75" customHeight="1">
      <c r="A172" s="53"/>
      <c r="B172" s="14"/>
    </row>
    <row r="173" spans="1:2" ht="15.75" customHeight="1">
      <c r="A173" s="53"/>
    </row>
    <row r="174" spans="1:2" ht="15.75" customHeight="1">
      <c r="A174" s="53"/>
      <c r="B174" s="14"/>
    </row>
    <row r="175" spans="1:2" ht="15.75" customHeight="1">
      <c r="A175" s="53"/>
    </row>
    <row r="176" spans="1:2" ht="15.75" customHeight="1">
      <c r="A176" s="53"/>
    </row>
    <row r="177" spans="1:1" ht="15.75" customHeight="1"/>
    <row r="178" spans="1:1" ht="15.75" customHeight="1"/>
    <row r="179" spans="1:1" ht="15.75" customHeight="1"/>
    <row r="180" spans="1:1" ht="15.75" customHeight="1"/>
    <row r="181" spans="1:1" ht="15.75" customHeight="1"/>
    <row r="182" spans="1:1" ht="15.75" customHeight="1"/>
    <row r="183" spans="1:1" ht="15.75" customHeight="1"/>
    <row r="184" spans="1:1" ht="15.75" customHeight="1"/>
    <row r="185" spans="1:1" ht="15.75" customHeight="1"/>
    <row r="186" spans="1:1" ht="15.75" customHeight="1"/>
    <row r="187" spans="1:1" ht="15.75" customHeight="1"/>
    <row r="188" spans="1:1" ht="15.75" customHeight="1"/>
    <row r="189" spans="1:1" ht="15.75" customHeight="1"/>
    <row r="190" spans="1:1" ht="15.75" customHeight="1">
      <c r="A190" s="53"/>
    </row>
    <row r="191" spans="1:1" ht="15.75" customHeight="1"/>
    <row r="192" spans="1:1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1:A12"/>
    <mergeCell ref="A92:B92"/>
    <mergeCell ref="C92:D92"/>
    <mergeCell ref="E98:F98"/>
  </mergeCells>
  <printOptions gridLines="1"/>
  <pageMargins left="0.7" right="0.7" top="0.75" bottom="0.75" header="0" footer="0"/>
  <pageSetup orientation="landscape"/>
  <rowBreaks count="2" manualBreakCount="2">
    <brk id="37" man="1"/>
    <brk id="73" man="1"/>
  </rowBreaks>
  <colBreaks count="1" manualBreakCount="1">
    <brk id="9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1000"/>
  <sheetViews>
    <sheetView workbookViewId="0"/>
  </sheetViews>
  <sheetFormatPr defaultColWidth="14.42578125" defaultRowHeight="15" customHeight="1"/>
  <cols>
    <col min="1" max="1" width="16.7109375" customWidth="1"/>
    <col min="3" max="3" width="16" customWidth="1"/>
    <col min="4" max="4" width="16.140625" customWidth="1"/>
    <col min="5" max="5" width="16.7109375" customWidth="1"/>
    <col min="6" max="6" width="13.28515625" customWidth="1"/>
    <col min="7" max="7" width="14.5703125" customWidth="1"/>
    <col min="9" max="9" width="14.140625" customWidth="1"/>
    <col min="10" max="10" width="12.85546875" customWidth="1"/>
    <col min="11" max="11" width="12.5703125" customWidth="1"/>
    <col min="12" max="12" width="8.7109375" customWidth="1"/>
    <col min="13" max="13" width="13.42578125" customWidth="1"/>
    <col min="14" max="26" width="8.7109375" customWidth="1"/>
  </cols>
  <sheetData>
    <row r="1" spans="1:26">
      <c r="A1" s="1"/>
      <c r="B1" s="1"/>
      <c r="C1" s="1"/>
      <c r="D1" s="1"/>
      <c r="E1" s="1"/>
      <c r="F1" s="1"/>
      <c r="G1" s="1"/>
    </row>
    <row r="2" spans="1:26">
      <c r="A2" s="2"/>
      <c r="B2" s="3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>
      <c r="A3" s="6"/>
      <c r="B3" s="6"/>
      <c r="C3" s="7"/>
      <c r="D3" s="7"/>
      <c r="E3" s="7"/>
      <c r="F3" s="7"/>
      <c r="G3" s="7"/>
      <c r="H3" s="7"/>
      <c r="I3" s="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>
      <c r="A4" s="8"/>
      <c r="B4" s="9"/>
      <c r="C4" s="10"/>
      <c r="D4" s="10"/>
      <c r="E4" s="10"/>
      <c r="F4" s="10"/>
      <c r="G4" s="10"/>
      <c r="H4" s="10"/>
      <c r="I4" s="10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>
      <c r="A5" s="8"/>
      <c r="B5" s="9"/>
      <c r="C5" s="12"/>
      <c r="D5" s="12"/>
      <c r="E5" s="12"/>
      <c r="F5" s="12"/>
      <c r="G5" s="10"/>
      <c r="H5" s="10"/>
      <c r="I5" s="10"/>
      <c r="J5" s="13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>
      <c r="A6" s="8"/>
      <c r="B6" s="9"/>
      <c r="C6" s="10"/>
      <c r="E6" s="10"/>
      <c r="F6" s="10"/>
      <c r="G6" s="10"/>
      <c r="H6" s="10"/>
      <c r="I6" s="10"/>
    </row>
    <row r="7" spans="1:26">
      <c r="A7" s="8"/>
      <c r="B7" s="9"/>
      <c r="C7" s="10"/>
      <c r="D7" s="10"/>
      <c r="E7" s="10"/>
      <c r="F7" s="10"/>
      <c r="G7" s="10"/>
      <c r="H7" s="10"/>
      <c r="I7" s="10"/>
      <c r="J7" s="14"/>
    </row>
    <row r="8" spans="1:26">
      <c r="A8" s="8"/>
      <c r="B8" s="9"/>
      <c r="C8" s="10"/>
      <c r="D8" s="10"/>
      <c r="E8" s="10"/>
      <c r="F8" s="10"/>
      <c r="G8" s="10"/>
      <c r="H8" s="10"/>
      <c r="I8" s="10"/>
      <c r="J8" s="14"/>
      <c r="V8" s="5"/>
      <c r="W8" s="5"/>
    </row>
    <row r="9" spans="1:26">
      <c r="A9" s="1"/>
      <c r="B9" s="15"/>
      <c r="C9" s="15"/>
      <c r="D9" s="15"/>
      <c r="E9" s="15"/>
      <c r="F9" s="15"/>
      <c r="G9" s="15"/>
      <c r="H9" s="15"/>
      <c r="I9" s="15"/>
      <c r="V9" s="5"/>
      <c r="W9" s="5"/>
    </row>
    <row r="10" spans="1:26">
      <c r="A10" s="1"/>
      <c r="B10" s="9"/>
      <c r="C10" s="9"/>
      <c r="D10" s="9"/>
      <c r="E10" s="9"/>
      <c r="F10" s="9"/>
      <c r="G10" s="9"/>
      <c r="H10" s="9"/>
      <c r="I10" s="9"/>
      <c r="J10" s="14"/>
      <c r="V10" s="5"/>
      <c r="W10" s="5"/>
    </row>
    <row r="11" spans="1:26">
      <c r="A11" s="69"/>
      <c r="B11" s="16"/>
      <c r="C11" s="17"/>
      <c r="D11" s="17"/>
      <c r="E11" s="17"/>
      <c r="F11" s="17"/>
      <c r="G11" s="17"/>
      <c r="H11" s="17"/>
      <c r="I11" s="17"/>
      <c r="V11" s="5"/>
      <c r="W11" s="5"/>
    </row>
    <row r="12" spans="1:26">
      <c r="A12" s="70"/>
      <c r="B12" s="16"/>
      <c r="C12" s="18"/>
      <c r="D12" s="18"/>
      <c r="E12" s="18"/>
      <c r="F12" s="18"/>
      <c r="G12" s="18"/>
      <c r="H12" s="18"/>
      <c r="I12" s="18"/>
      <c r="J12" s="14"/>
      <c r="V12" s="5"/>
      <c r="W12" s="5"/>
    </row>
    <row r="13" spans="1:26">
      <c r="A13" s="19"/>
      <c r="B13" s="9"/>
      <c r="C13" s="10"/>
      <c r="D13" s="10"/>
      <c r="E13" s="10"/>
      <c r="F13" s="10"/>
      <c r="G13" s="10"/>
      <c r="H13" s="10"/>
      <c r="I13" s="10"/>
      <c r="V13" s="5"/>
      <c r="W13" s="5"/>
    </row>
    <row r="14" spans="1:26">
      <c r="A14" s="20"/>
      <c r="B14" s="10"/>
      <c r="C14" s="10"/>
      <c r="D14" s="10"/>
      <c r="E14" s="10"/>
      <c r="F14" s="10"/>
      <c r="H14" s="10"/>
      <c r="I14" s="10"/>
      <c r="J14" s="14"/>
      <c r="V14" s="5"/>
      <c r="W14" s="5"/>
    </row>
    <row r="15" spans="1:26">
      <c r="A15" s="20"/>
      <c r="B15" s="10"/>
      <c r="C15" s="10"/>
      <c r="D15" s="10"/>
      <c r="E15" s="10"/>
      <c r="F15" s="10"/>
      <c r="V15" s="5"/>
      <c r="W15" s="5"/>
    </row>
    <row r="16" spans="1:26">
      <c r="A16" s="21"/>
      <c r="B16" s="10"/>
      <c r="C16" s="10"/>
      <c r="D16" s="10"/>
      <c r="E16" s="10"/>
      <c r="F16" s="10"/>
      <c r="G16" s="10"/>
      <c r="H16" s="10"/>
      <c r="I16" s="10"/>
      <c r="J16" s="14"/>
      <c r="V16" s="5"/>
      <c r="W16" s="5"/>
    </row>
    <row r="17" spans="1:26">
      <c r="A17" s="21"/>
      <c r="B17" s="10"/>
      <c r="C17" s="10"/>
      <c r="D17" s="10"/>
      <c r="E17" s="10"/>
      <c r="F17" s="10"/>
      <c r="G17" s="10"/>
      <c r="H17" s="10"/>
      <c r="I17" s="10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5"/>
      <c r="W17" s="5"/>
      <c r="X17" s="23"/>
      <c r="Y17" s="23"/>
      <c r="Z17" s="23"/>
    </row>
    <row r="18" spans="1:26">
      <c r="A18" s="21"/>
      <c r="B18" s="10"/>
      <c r="C18" s="10"/>
      <c r="D18" s="10"/>
      <c r="E18" s="10"/>
      <c r="F18" s="10"/>
      <c r="G18" s="10"/>
      <c r="H18" s="10"/>
      <c r="I18" s="10"/>
      <c r="J18" s="22"/>
      <c r="K18" s="22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5"/>
      <c r="W18" s="5"/>
      <c r="X18" s="23"/>
      <c r="Y18" s="23"/>
      <c r="Z18" s="23"/>
    </row>
    <row r="19" spans="1:26">
      <c r="A19" s="21"/>
      <c r="B19" s="10"/>
      <c r="C19" s="10"/>
      <c r="D19" s="10"/>
      <c r="E19" s="10"/>
      <c r="F19" s="10"/>
      <c r="G19" s="10"/>
      <c r="H19" s="10"/>
      <c r="I19" s="10"/>
      <c r="V19" s="5"/>
      <c r="W19" s="5"/>
    </row>
    <row r="20" spans="1:26">
      <c r="A20" s="21"/>
      <c r="B20" s="10"/>
      <c r="C20" s="10"/>
      <c r="D20" s="10"/>
      <c r="E20" s="10"/>
      <c r="G20" s="10"/>
      <c r="H20" s="10"/>
      <c r="I20" s="10"/>
      <c r="V20" s="5"/>
      <c r="W20" s="5"/>
    </row>
    <row r="21" spans="1:26" ht="15.75" customHeight="1">
      <c r="A21" s="21"/>
      <c r="B21" s="10"/>
      <c r="C21" s="10"/>
      <c r="D21" s="10"/>
      <c r="E21" s="10"/>
      <c r="F21" s="10"/>
      <c r="H21" s="24"/>
      <c r="I21" s="10"/>
      <c r="J21" s="25"/>
      <c r="K21" s="25"/>
      <c r="L21" s="25"/>
      <c r="V21" s="5"/>
      <c r="W21" s="5"/>
    </row>
    <row r="22" spans="1:26" ht="15.75" customHeight="1">
      <c r="A22" s="1"/>
      <c r="B22" s="26"/>
      <c r="C22" s="9"/>
      <c r="D22" s="9"/>
      <c r="E22" s="9"/>
      <c r="F22" s="9"/>
      <c r="G22" s="9"/>
      <c r="H22" s="9"/>
      <c r="I22" s="9"/>
      <c r="J22" s="10"/>
      <c r="K22" s="10"/>
      <c r="L22" s="10"/>
      <c r="V22" s="5"/>
      <c r="W22" s="5"/>
    </row>
    <row r="23" spans="1:26" ht="15.75" customHeight="1">
      <c r="A23" s="1"/>
      <c r="B23" s="26"/>
      <c r="C23" s="10"/>
      <c r="D23" s="10"/>
      <c r="E23" s="10"/>
      <c r="F23" s="10"/>
      <c r="G23" s="21"/>
      <c r="H23" s="21"/>
      <c r="I23" s="21"/>
      <c r="J23" s="10"/>
      <c r="K23" s="10"/>
      <c r="L23" s="10"/>
      <c r="V23" s="5"/>
      <c r="W23" s="5"/>
    </row>
    <row r="24" spans="1:26" ht="15.75" customHeight="1">
      <c r="A24" s="1"/>
      <c r="B24" s="9"/>
      <c r="C24" s="10"/>
      <c r="D24" s="10"/>
      <c r="E24" s="10"/>
      <c r="F24" s="10"/>
      <c r="G24" s="10"/>
      <c r="H24" s="10"/>
      <c r="I24" s="10"/>
      <c r="J24" s="14"/>
      <c r="K24" s="14"/>
      <c r="L24" s="14"/>
      <c r="M24" s="14"/>
      <c r="V24" s="5"/>
      <c r="W24" s="5"/>
    </row>
    <row r="25" spans="1:26" ht="15.75" customHeight="1">
      <c r="A25" s="1"/>
      <c r="B25" s="9"/>
      <c r="C25" s="10"/>
      <c r="D25" s="10"/>
      <c r="E25" s="10"/>
      <c r="F25" s="10"/>
      <c r="G25" s="10"/>
      <c r="H25" s="10"/>
      <c r="I25" s="10"/>
      <c r="J25" s="14"/>
      <c r="K25" s="14"/>
      <c r="L25" s="14"/>
      <c r="M25" s="14"/>
      <c r="V25" s="5"/>
      <c r="W25" s="5"/>
    </row>
    <row r="26" spans="1:26" ht="15.75" customHeight="1">
      <c r="A26" s="1"/>
      <c r="B26" s="9"/>
      <c r="C26" s="10"/>
      <c r="D26" s="10"/>
      <c r="E26" s="10"/>
      <c r="F26" s="10"/>
      <c r="G26" s="10"/>
      <c r="H26" s="10"/>
      <c r="I26" s="10"/>
      <c r="J26" s="14"/>
      <c r="K26" s="14"/>
      <c r="L26" s="14"/>
      <c r="M26" s="14"/>
      <c r="V26" s="5"/>
      <c r="W26" s="5"/>
    </row>
    <row r="27" spans="1:26" ht="15.75" customHeight="1">
      <c r="A27" s="1"/>
      <c r="B27" s="9"/>
      <c r="C27" s="10"/>
      <c r="D27" s="10"/>
      <c r="E27" s="10"/>
      <c r="F27" s="10"/>
      <c r="G27" s="10"/>
      <c r="H27" s="10"/>
      <c r="I27" s="10"/>
      <c r="M27" s="14"/>
      <c r="V27" s="5"/>
    </row>
    <row r="28" spans="1:26" ht="15.75" customHeight="1">
      <c r="A28" s="1"/>
      <c r="B28" s="9"/>
      <c r="C28" s="10"/>
      <c r="D28" s="10"/>
      <c r="E28" s="10"/>
      <c r="F28" s="10"/>
      <c r="G28" s="10"/>
      <c r="H28" s="10"/>
      <c r="I28" s="10"/>
      <c r="M28" s="14"/>
      <c r="V28" s="5"/>
    </row>
    <row r="29" spans="1:26" ht="15.75" customHeight="1">
      <c r="A29" s="1"/>
      <c r="B29" s="9"/>
      <c r="C29" s="10"/>
      <c r="D29" s="10"/>
      <c r="E29" s="10"/>
      <c r="F29" s="10"/>
      <c r="G29" s="10"/>
      <c r="H29" s="10"/>
      <c r="I29" s="10"/>
      <c r="M29" s="14"/>
      <c r="V29" s="5"/>
    </row>
    <row r="30" spans="1:26" ht="15.75" customHeight="1">
      <c r="A30" s="1"/>
      <c r="B30" s="9"/>
      <c r="C30" s="10"/>
      <c r="D30" s="10"/>
      <c r="E30" s="10"/>
      <c r="F30" s="10"/>
      <c r="G30" s="10"/>
      <c r="H30" s="10"/>
      <c r="I30" s="10"/>
      <c r="M30" s="14"/>
      <c r="X30" s="27"/>
    </row>
    <row r="31" spans="1:26" ht="15.75" customHeight="1">
      <c r="A31" s="1"/>
      <c r="B31" s="26"/>
      <c r="C31" s="10"/>
      <c r="D31" s="10"/>
      <c r="E31" s="10"/>
      <c r="F31" s="10"/>
      <c r="G31" s="10"/>
      <c r="H31" s="10"/>
      <c r="I31" s="10"/>
      <c r="M31" s="14"/>
    </row>
    <row r="32" spans="1:26" ht="15.75" customHeight="1">
      <c r="A32" s="1"/>
      <c r="B32" s="26"/>
      <c r="C32" s="10"/>
      <c r="D32" s="10"/>
      <c r="E32" s="10"/>
      <c r="F32" s="10"/>
      <c r="H32" s="25"/>
      <c r="I32" s="25"/>
    </row>
    <row r="33" spans="1:10" ht="15.75" customHeight="1">
      <c r="A33" s="1"/>
      <c r="B33" s="26"/>
      <c r="C33" s="10"/>
      <c r="D33" s="10"/>
      <c r="E33" s="10"/>
    </row>
    <row r="34" spans="1:10" ht="15.75" customHeight="1">
      <c r="A34" s="1"/>
      <c r="B34" s="26"/>
      <c r="C34" s="10"/>
      <c r="D34" s="10"/>
      <c r="E34" s="10"/>
    </row>
    <row r="35" spans="1:10" ht="15.75" customHeight="1">
      <c r="A35" s="1"/>
      <c r="B35" s="26"/>
      <c r="C35" s="10"/>
      <c r="D35" s="10"/>
      <c r="E35" s="10"/>
    </row>
    <row r="36" spans="1:10" ht="15.75" customHeight="1">
      <c r="A36" s="1"/>
      <c r="B36" s="15"/>
      <c r="C36" s="12"/>
      <c r="D36" s="12"/>
      <c r="E36" s="12"/>
      <c r="F36" s="12"/>
      <c r="G36" s="12"/>
      <c r="H36" s="12"/>
      <c r="I36" s="12"/>
    </row>
    <row r="37" spans="1:10" ht="15.75" customHeight="1">
      <c r="A37" s="1"/>
      <c r="B37" s="9"/>
      <c r="C37" s="12"/>
      <c r="D37" s="12"/>
      <c r="E37" s="12"/>
      <c r="F37" s="12"/>
      <c r="G37" s="12"/>
      <c r="H37" s="12"/>
      <c r="I37" s="12"/>
    </row>
    <row r="38" spans="1:10" ht="15.75" customHeight="1">
      <c r="A38" s="1"/>
      <c r="B38" s="9"/>
      <c r="C38" s="9"/>
      <c r="D38" s="9"/>
      <c r="E38" s="9"/>
      <c r="F38" s="9"/>
      <c r="G38" s="9"/>
      <c r="H38" s="9"/>
      <c r="I38" s="9"/>
      <c r="J38" s="12"/>
    </row>
    <row r="39" spans="1:10" ht="15.75" customHeight="1">
      <c r="A39" s="28"/>
      <c r="B39" s="16"/>
      <c r="C39" s="17"/>
      <c r="D39" s="17"/>
      <c r="E39" s="17"/>
      <c r="F39" s="17"/>
      <c r="G39" s="17"/>
      <c r="H39" s="17"/>
      <c r="I39" s="17"/>
    </row>
    <row r="40" spans="1:10" ht="15.75" customHeight="1">
      <c r="A40" s="29"/>
      <c r="B40" s="16"/>
      <c r="C40" s="17"/>
      <c r="D40" s="17"/>
      <c r="E40" s="17"/>
      <c r="F40" s="17"/>
      <c r="G40" s="60"/>
      <c r="H40" s="17"/>
      <c r="I40" s="17"/>
    </row>
    <row r="41" spans="1:10" ht="15.75" customHeight="1">
      <c r="A41" s="19"/>
      <c r="B41" s="10"/>
      <c r="C41" s="10"/>
      <c r="D41" s="10"/>
      <c r="E41" s="10"/>
      <c r="F41" s="10"/>
      <c r="H41" s="25"/>
      <c r="I41" s="25"/>
    </row>
    <row r="42" spans="1:10" ht="15.75" customHeight="1">
      <c r="A42" s="10"/>
      <c r="B42" s="10"/>
      <c r="C42" s="10"/>
      <c r="D42" s="10"/>
      <c r="E42" s="10"/>
      <c r="H42" s="25"/>
      <c r="I42" s="25"/>
    </row>
    <row r="43" spans="1:10" ht="15.75" customHeight="1">
      <c r="A43" s="21"/>
      <c r="B43" s="10"/>
      <c r="C43" s="10"/>
      <c r="D43" s="10"/>
      <c r="E43" s="10"/>
      <c r="H43" s="25"/>
      <c r="I43" s="25"/>
    </row>
    <row r="44" spans="1:10" ht="15.75" customHeight="1">
      <c r="A44" s="21"/>
      <c r="B44" s="10"/>
      <c r="C44" s="10"/>
      <c r="D44" s="10"/>
      <c r="E44" s="10"/>
      <c r="F44" s="10"/>
      <c r="H44" s="21"/>
      <c r="I44" s="21"/>
    </row>
    <row r="45" spans="1:10" ht="15.75" customHeight="1">
      <c r="A45" s="21"/>
      <c r="B45" s="10"/>
      <c r="C45" s="10"/>
      <c r="D45" s="10"/>
      <c r="E45" s="10"/>
      <c r="F45" s="10"/>
      <c r="G45" s="21"/>
      <c r="H45" s="21"/>
      <c r="I45" s="21"/>
    </row>
    <row r="46" spans="1:10" ht="15.75" customHeight="1">
      <c r="A46" s="1"/>
      <c r="B46" s="26"/>
      <c r="C46" s="10"/>
      <c r="D46" s="10"/>
      <c r="E46" s="10"/>
      <c r="F46" s="10"/>
      <c r="G46" s="26"/>
      <c r="H46" s="9"/>
      <c r="I46" s="9"/>
    </row>
    <row r="47" spans="1:10" ht="15.75" customHeight="1">
      <c r="A47" s="1"/>
      <c r="B47" s="26"/>
      <c r="D47" s="10"/>
      <c r="E47" s="10"/>
      <c r="F47" s="10"/>
      <c r="G47" s="26"/>
      <c r="H47" s="9"/>
      <c r="I47" s="9"/>
    </row>
    <row r="48" spans="1:10" ht="15.75" customHeight="1">
      <c r="A48" s="1"/>
      <c r="B48" s="9"/>
      <c r="C48" s="10"/>
      <c r="D48" s="10"/>
      <c r="E48" s="10"/>
      <c r="F48" s="10"/>
      <c r="G48" s="10"/>
      <c r="H48" s="10"/>
      <c r="I48" s="10"/>
    </row>
    <row r="49" spans="1:10" ht="15.75" customHeight="1">
      <c r="A49" s="21"/>
      <c r="C49" s="10"/>
      <c r="D49" s="10"/>
      <c r="E49" s="10"/>
      <c r="F49" s="10"/>
      <c r="G49" s="10"/>
      <c r="H49" s="10"/>
      <c r="I49" s="10"/>
      <c r="J49" s="10"/>
    </row>
    <row r="50" spans="1:10" ht="15.75" customHeight="1">
      <c r="A50" s="21"/>
      <c r="C50" s="10"/>
      <c r="D50" s="10"/>
      <c r="E50" s="10"/>
      <c r="F50" s="10"/>
      <c r="G50" s="10"/>
      <c r="H50" s="10"/>
      <c r="I50" s="10"/>
    </row>
    <row r="51" spans="1:10" ht="15.75" customHeight="1">
      <c r="A51" s="21"/>
      <c r="C51" s="10"/>
      <c r="D51" s="10"/>
      <c r="E51" s="10"/>
      <c r="F51" s="10"/>
      <c r="G51" s="10"/>
      <c r="H51" s="10"/>
      <c r="I51" s="10"/>
    </row>
    <row r="52" spans="1:10" ht="15.75" customHeight="1">
      <c r="A52" s="21"/>
      <c r="B52" s="10"/>
      <c r="C52" s="10"/>
      <c r="D52" s="10"/>
      <c r="E52" s="10"/>
      <c r="F52" s="10"/>
      <c r="G52" s="10"/>
      <c r="H52" s="10"/>
      <c r="I52" s="10"/>
    </row>
    <row r="53" spans="1:10" ht="15.75" customHeight="1">
      <c r="A53" s="21"/>
      <c r="B53" s="10"/>
      <c r="C53" s="10"/>
      <c r="D53" s="10"/>
      <c r="E53" s="10"/>
      <c r="F53" s="10"/>
      <c r="G53" s="10"/>
      <c r="H53" s="10"/>
      <c r="I53" s="10"/>
    </row>
    <row r="54" spans="1:10" ht="15.75" customHeight="1">
      <c r="A54" s="21"/>
      <c r="B54" s="10"/>
      <c r="C54" s="10"/>
      <c r="D54" s="10"/>
      <c r="E54" s="10"/>
      <c r="F54" s="10"/>
      <c r="G54" s="10"/>
      <c r="H54" s="10"/>
      <c r="I54" s="10"/>
    </row>
    <row r="55" spans="1:10" ht="15.75" customHeight="1">
      <c r="A55" s="21"/>
      <c r="B55" s="10"/>
      <c r="C55" s="10"/>
      <c r="D55" s="10"/>
      <c r="E55" s="10"/>
      <c r="F55" s="10"/>
      <c r="G55" s="10"/>
      <c r="H55" s="10"/>
      <c r="I55" s="10"/>
    </row>
    <row r="56" spans="1:10" ht="15.75" customHeight="1">
      <c r="A56" s="21"/>
      <c r="B56" s="10"/>
      <c r="C56" s="10"/>
      <c r="D56" s="10"/>
      <c r="E56" s="10"/>
      <c r="F56" s="10"/>
      <c r="G56" s="10"/>
      <c r="H56" s="10"/>
      <c r="I56" s="10"/>
    </row>
    <row r="57" spans="1:10" ht="15.75" customHeight="1">
      <c r="A57" s="21"/>
      <c r="B57" s="10"/>
      <c r="C57" s="10"/>
      <c r="D57" s="10"/>
      <c r="E57" s="10"/>
      <c r="F57" s="10"/>
      <c r="G57" s="10"/>
      <c r="H57" s="10"/>
      <c r="I57" s="10"/>
    </row>
    <row r="58" spans="1:10" ht="15.75" customHeight="1">
      <c r="A58" s="1"/>
      <c r="B58" s="26"/>
      <c r="C58" s="10"/>
      <c r="D58" s="10"/>
      <c r="E58" s="10"/>
      <c r="F58" s="10"/>
      <c r="G58" s="26"/>
      <c r="H58" s="9"/>
      <c r="I58" s="9"/>
    </row>
    <row r="59" spans="1:10" ht="15.75" customHeight="1">
      <c r="A59" s="1"/>
      <c r="B59" s="15"/>
      <c r="C59" s="10"/>
      <c r="D59" s="10"/>
      <c r="E59" s="10"/>
      <c r="F59" s="10"/>
      <c r="G59" s="10"/>
      <c r="H59" s="10"/>
      <c r="I59" s="10"/>
    </row>
    <row r="60" spans="1:10" ht="15.75" customHeight="1">
      <c r="A60" s="1"/>
      <c r="B60" s="9"/>
      <c r="C60" s="10"/>
      <c r="D60" s="10"/>
      <c r="E60" s="10"/>
      <c r="F60" s="10"/>
      <c r="G60" s="10"/>
      <c r="H60" s="10"/>
      <c r="I60" s="10"/>
    </row>
    <row r="61" spans="1:10" ht="15.75" customHeight="1">
      <c r="A61" s="61"/>
      <c r="B61" s="62"/>
      <c r="C61" s="63"/>
      <c r="D61" s="63"/>
      <c r="E61" s="64"/>
      <c r="F61" s="63"/>
      <c r="G61" s="65"/>
      <c r="H61" s="65"/>
      <c r="I61" s="65"/>
    </row>
    <row r="62" spans="1:10" ht="15.75" customHeight="1">
      <c r="A62" s="66"/>
      <c r="B62" s="62"/>
      <c r="C62" s="63"/>
      <c r="D62" s="63"/>
      <c r="E62" s="63"/>
      <c r="F62" s="63"/>
      <c r="G62" s="63"/>
      <c r="H62" s="63"/>
      <c r="I62" s="63"/>
    </row>
    <row r="63" spans="1:10" ht="15.75" customHeight="1">
      <c r="A63" s="21"/>
      <c r="B63" s="10"/>
      <c r="C63" s="10"/>
      <c r="D63" s="10"/>
      <c r="E63" s="10"/>
      <c r="F63" s="10"/>
      <c r="G63" s="10"/>
      <c r="H63" s="10"/>
      <c r="I63" s="10"/>
    </row>
    <row r="64" spans="1:10" ht="15.75" customHeight="1">
      <c r="A64" s="10"/>
      <c r="B64" s="10"/>
      <c r="C64" s="10"/>
      <c r="D64" s="10"/>
      <c r="E64" s="10"/>
      <c r="F64" s="10"/>
      <c r="G64" s="10"/>
      <c r="H64" s="10"/>
      <c r="I64" s="10"/>
    </row>
    <row r="65" spans="1:9" ht="15.75" customHeight="1">
      <c r="A65" s="10"/>
      <c r="B65" s="10"/>
      <c r="C65" s="10"/>
      <c r="D65" s="10"/>
      <c r="E65" s="10"/>
      <c r="F65" s="10"/>
      <c r="G65" s="10"/>
      <c r="H65" s="10"/>
      <c r="I65" s="10"/>
    </row>
    <row r="66" spans="1:9" ht="15.75" customHeight="1">
      <c r="A66" s="9"/>
      <c r="B66" s="15"/>
      <c r="C66" s="15"/>
      <c r="D66" s="9"/>
      <c r="E66" s="15"/>
      <c r="F66" s="10"/>
      <c r="G66" s="9"/>
      <c r="H66" s="9"/>
      <c r="I66" s="9"/>
    </row>
    <row r="67" spans="1:9" ht="15.75" customHeight="1">
      <c r="A67" s="9"/>
      <c r="B67" s="9"/>
      <c r="C67" s="67"/>
      <c r="D67" s="9"/>
      <c r="E67" s="67"/>
      <c r="F67" s="10"/>
      <c r="G67" s="9"/>
      <c r="H67" s="9"/>
      <c r="I67" s="9"/>
    </row>
    <row r="68" spans="1:9" ht="15.75" customHeight="1">
      <c r="A68" s="61"/>
      <c r="B68" s="62"/>
      <c r="C68" s="63"/>
      <c r="D68" s="63"/>
      <c r="E68" s="63"/>
      <c r="F68" s="63"/>
      <c r="G68" s="65"/>
      <c r="H68" s="65"/>
      <c r="I68" s="65"/>
    </row>
    <row r="69" spans="1:9" ht="15.75" customHeight="1">
      <c r="A69" s="66"/>
      <c r="B69" s="62"/>
      <c r="C69" s="63"/>
      <c r="D69" s="63"/>
      <c r="E69" s="63"/>
      <c r="F69" s="63"/>
      <c r="G69" s="63"/>
      <c r="H69" s="63"/>
      <c r="I69" s="63"/>
    </row>
    <row r="70" spans="1:9" ht="15.75" customHeight="1">
      <c r="A70" s="21"/>
      <c r="B70" s="10"/>
      <c r="C70" s="10"/>
      <c r="D70" s="10"/>
      <c r="E70" s="10"/>
      <c r="F70" s="10"/>
      <c r="G70" s="10"/>
      <c r="H70" s="10"/>
      <c r="I70" s="10"/>
    </row>
    <row r="71" spans="1:9" ht="15.75" customHeight="1">
      <c r="A71" s="10"/>
      <c r="B71" s="10"/>
      <c r="C71" s="10"/>
      <c r="D71" s="10"/>
      <c r="E71" s="10"/>
      <c r="F71" s="10"/>
      <c r="G71" s="10"/>
      <c r="H71" s="10"/>
      <c r="I71" s="10"/>
    </row>
    <row r="72" spans="1:9" ht="15.75" customHeight="1">
      <c r="A72" s="10"/>
      <c r="B72" s="10"/>
      <c r="C72" s="10"/>
      <c r="D72" s="10"/>
      <c r="E72" s="10"/>
      <c r="F72" s="10"/>
      <c r="G72" s="10"/>
      <c r="H72" s="10"/>
      <c r="I72" s="10"/>
    </row>
    <row r="73" spans="1:9" ht="15.75" customHeight="1">
      <c r="A73" s="9"/>
      <c r="B73" s="15"/>
      <c r="C73" s="10"/>
      <c r="D73" s="15"/>
      <c r="E73" s="10"/>
      <c r="F73" s="10"/>
      <c r="G73" s="9"/>
      <c r="H73" s="9"/>
      <c r="I73" s="9"/>
    </row>
    <row r="74" spans="1:9" ht="15.75" customHeight="1">
      <c r="A74" s="10"/>
      <c r="B74" s="10"/>
      <c r="C74" s="10"/>
      <c r="D74" s="10"/>
      <c r="E74" s="10"/>
      <c r="F74" s="10"/>
      <c r="G74" s="10"/>
      <c r="H74" s="10"/>
      <c r="I74" s="10"/>
    </row>
    <row r="75" spans="1:9" ht="15.75" customHeight="1">
      <c r="A75" s="2"/>
      <c r="B75" s="3"/>
      <c r="C75" s="4"/>
      <c r="D75" s="4"/>
      <c r="E75" s="4"/>
      <c r="F75" s="4"/>
      <c r="G75" s="4"/>
      <c r="H75" s="4"/>
      <c r="I75" s="4"/>
    </row>
    <row r="76" spans="1:9" ht="15.75" customHeight="1">
      <c r="A76" s="6"/>
      <c r="B76" s="6"/>
      <c r="C76" s="7"/>
      <c r="D76" s="7"/>
      <c r="E76" s="7"/>
      <c r="F76" s="7"/>
      <c r="G76" s="7"/>
      <c r="H76" s="7"/>
      <c r="I76" s="7"/>
    </row>
    <row r="77" spans="1:9" ht="15.75" customHeight="1">
      <c r="A77" s="8"/>
      <c r="B77" s="9"/>
      <c r="C77" s="10"/>
      <c r="D77" s="10"/>
      <c r="E77" s="10"/>
      <c r="F77" s="10"/>
      <c r="G77" s="10"/>
      <c r="H77" s="10"/>
      <c r="I77" s="10"/>
    </row>
    <row r="78" spans="1:9" ht="15.75" customHeight="1">
      <c r="A78" s="8"/>
      <c r="B78" s="9"/>
      <c r="C78" s="12"/>
      <c r="D78" s="12"/>
      <c r="E78" s="12"/>
      <c r="F78" s="12"/>
      <c r="G78" s="10"/>
      <c r="H78" s="10"/>
      <c r="I78" s="10"/>
    </row>
    <row r="79" spans="1:9" ht="15.75" customHeight="1">
      <c r="A79" s="8"/>
      <c r="B79" s="9"/>
      <c r="C79" s="10"/>
      <c r="E79" s="10"/>
      <c r="F79" s="10"/>
      <c r="G79" s="10"/>
      <c r="H79" s="10"/>
      <c r="I79" s="10"/>
    </row>
    <row r="80" spans="1:9" ht="15.75" customHeight="1">
      <c r="A80" s="8"/>
      <c r="B80" s="9"/>
      <c r="C80" s="10"/>
      <c r="D80" s="10"/>
      <c r="E80" s="10"/>
      <c r="F80" s="10"/>
      <c r="G80" s="10"/>
      <c r="H80" s="10"/>
      <c r="I80" s="10"/>
    </row>
    <row r="81" spans="1:11" ht="15.75" customHeight="1">
      <c r="A81" s="8"/>
      <c r="B81" s="9"/>
      <c r="C81" s="10"/>
      <c r="D81" s="10"/>
      <c r="E81" s="10"/>
      <c r="F81" s="10"/>
      <c r="G81" s="10"/>
      <c r="H81" s="10"/>
      <c r="I81" s="10"/>
    </row>
    <row r="82" spans="1:11" ht="15.75" customHeight="1">
      <c r="A82" s="1"/>
      <c r="B82" s="15"/>
      <c r="C82" s="15"/>
      <c r="D82" s="15"/>
      <c r="E82" s="15"/>
      <c r="F82" s="15"/>
      <c r="G82" s="15"/>
      <c r="H82" s="15"/>
      <c r="I82" s="15"/>
    </row>
    <row r="83" spans="1:11" ht="15.75" customHeight="1">
      <c r="A83" s="21"/>
      <c r="B83" s="21"/>
      <c r="C83" s="10"/>
      <c r="D83" s="10"/>
      <c r="E83" s="10"/>
      <c r="F83" s="10"/>
    </row>
    <row r="84" spans="1:11" ht="15.75" customHeight="1">
      <c r="A84" s="21"/>
      <c r="B84" s="21"/>
      <c r="D84" s="10"/>
      <c r="E84" s="10"/>
      <c r="G84" s="10"/>
      <c r="H84" s="10"/>
    </row>
    <row r="85" spans="1:11" ht="15.75" customHeight="1">
      <c r="A85" s="10"/>
      <c r="B85" s="27"/>
      <c r="C85" s="27"/>
      <c r="D85" s="27"/>
      <c r="E85" s="27"/>
      <c r="F85" s="11"/>
      <c r="G85" s="10"/>
      <c r="H85" s="10"/>
    </row>
    <row r="86" spans="1:11" ht="15.75" customHeight="1">
      <c r="A86" s="30"/>
      <c r="B86" s="10"/>
      <c r="C86" s="10"/>
      <c r="D86" s="10"/>
      <c r="E86" s="10"/>
      <c r="F86" s="10"/>
      <c r="G86" s="10"/>
      <c r="H86" s="10"/>
      <c r="J86" s="14"/>
    </row>
    <row r="87" spans="1:11" ht="15.75" customHeight="1">
      <c r="A87" s="30"/>
      <c r="B87" s="10"/>
      <c r="C87" s="10"/>
      <c r="D87" s="10"/>
      <c r="E87" s="10"/>
      <c r="F87" s="10"/>
      <c r="H87" s="10"/>
    </row>
    <row r="88" spans="1:11" ht="15.75" customHeight="1">
      <c r="A88" s="30"/>
      <c r="B88" s="10"/>
      <c r="C88" s="10"/>
      <c r="D88" s="10"/>
      <c r="F88" s="31"/>
      <c r="G88" s="10"/>
      <c r="H88" s="10"/>
      <c r="J88" s="14"/>
    </row>
    <row r="89" spans="1:11" ht="15.75" customHeight="1">
      <c r="A89" s="30"/>
      <c r="B89" s="10"/>
      <c r="C89" s="10"/>
      <c r="D89" s="10"/>
      <c r="E89" s="10"/>
      <c r="F89" s="10"/>
      <c r="G89" s="10"/>
      <c r="H89" s="10"/>
    </row>
    <row r="90" spans="1:11" ht="15.75" customHeight="1">
      <c r="A90" s="8"/>
      <c r="B90" s="10"/>
      <c r="C90" s="10"/>
      <c r="D90" s="10"/>
      <c r="E90" s="10"/>
      <c r="F90" s="31"/>
      <c r="G90" s="10"/>
      <c r="H90" s="10"/>
      <c r="I90" s="32"/>
    </row>
    <row r="91" spans="1:11" ht="15.75" customHeight="1">
      <c r="A91" s="8"/>
      <c r="B91" s="10"/>
      <c r="C91" s="10"/>
      <c r="D91" s="10"/>
      <c r="E91" s="10"/>
      <c r="F91" s="10"/>
      <c r="G91" s="10"/>
      <c r="H91" s="10"/>
      <c r="I91" s="32"/>
    </row>
    <row r="92" spans="1:11" ht="15.75" customHeight="1">
      <c r="A92" s="71"/>
      <c r="B92" s="72"/>
      <c r="C92" s="73"/>
      <c r="D92" s="74"/>
      <c r="G92" s="33"/>
      <c r="H92" s="34"/>
      <c r="I92" s="32"/>
    </row>
    <row r="93" spans="1:11" ht="15.75" customHeight="1">
      <c r="B93" s="14"/>
      <c r="C93" s="36"/>
      <c r="D93" s="37"/>
      <c r="G93" s="10"/>
      <c r="H93" s="8"/>
      <c r="K93" s="14"/>
    </row>
    <row r="94" spans="1:11" ht="15.75" customHeight="1">
      <c r="B94" s="14"/>
      <c r="C94" s="38"/>
      <c r="D94" s="39"/>
      <c r="E94" s="22"/>
      <c r="G94" s="10"/>
      <c r="H94" s="8"/>
      <c r="K94" s="14"/>
    </row>
    <row r="95" spans="1:11" ht="15.75" customHeight="1">
      <c r="B95" s="14"/>
      <c r="C95" s="38"/>
      <c r="D95" s="39"/>
      <c r="E95" s="22"/>
      <c r="G95" s="10"/>
      <c r="H95" s="8"/>
      <c r="K95" s="14"/>
    </row>
    <row r="96" spans="1:11" ht="15.75" customHeight="1">
      <c r="B96" s="14"/>
      <c r="C96" s="38"/>
      <c r="D96" s="39"/>
      <c r="E96" s="22"/>
      <c r="G96" s="10"/>
      <c r="H96" s="8"/>
      <c r="K96" s="14"/>
    </row>
    <row r="97" spans="2:11" ht="15.75" customHeight="1">
      <c r="B97" s="14"/>
      <c r="C97" s="38"/>
      <c r="D97" s="39"/>
      <c r="G97" s="10"/>
      <c r="H97" s="8"/>
      <c r="K97" s="14"/>
    </row>
    <row r="98" spans="2:11" ht="15.75" customHeight="1">
      <c r="B98" s="14"/>
      <c r="C98" s="38"/>
      <c r="D98" s="39"/>
      <c r="E98" s="75"/>
      <c r="F98" s="74"/>
      <c r="G98" s="10"/>
      <c r="H98" s="8"/>
      <c r="K98" s="14"/>
    </row>
    <row r="99" spans="2:11" ht="15.75" customHeight="1">
      <c r="B99" s="14"/>
      <c r="C99" s="42"/>
      <c r="D99" s="43"/>
      <c r="E99" s="44"/>
      <c r="F99" s="45"/>
      <c r="G99" s="10"/>
      <c r="H99" s="8"/>
      <c r="K99" s="14"/>
    </row>
    <row r="100" spans="2:11" ht="15.75" customHeight="1">
      <c r="B100" s="14"/>
      <c r="C100" s="46"/>
      <c r="F100" s="27"/>
      <c r="G100" s="10"/>
      <c r="H100" s="8"/>
      <c r="K100" s="14"/>
    </row>
    <row r="101" spans="2:11" ht="15.75" customHeight="1">
      <c r="B101" s="14"/>
      <c r="C101" s="47"/>
      <c r="F101" s="27"/>
      <c r="G101" s="10"/>
      <c r="H101" s="8"/>
      <c r="K101" s="14"/>
    </row>
    <row r="102" spans="2:11" ht="15.75" customHeight="1">
      <c r="B102" s="14"/>
      <c r="C102" s="14"/>
      <c r="F102" s="27"/>
      <c r="G102" s="10"/>
      <c r="H102" s="8"/>
      <c r="K102" s="14"/>
    </row>
    <row r="103" spans="2:11" ht="15.75" customHeight="1">
      <c r="B103" s="14"/>
      <c r="C103" s="48"/>
      <c r="F103" s="27"/>
      <c r="G103" s="10"/>
      <c r="H103" s="8"/>
      <c r="K103" s="14"/>
    </row>
    <row r="104" spans="2:11" ht="15.75" customHeight="1">
      <c r="B104" s="14"/>
      <c r="F104" s="27"/>
      <c r="G104" s="49"/>
      <c r="H104" s="8"/>
      <c r="K104" s="14"/>
    </row>
    <row r="105" spans="2:11" ht="15.75" customHeight="1">
      <c r="B105" s="14"/>
      <c r="F105" s="27"/>
      <c r="G105" s="14"/>
      <c r="H105" s="8"/>
      <c r="K105" s="14"/>
    </row>
    <row r="106" spans="2:11" ht="15.75" customHeight="1">
      <c r="B106" s="14"/>
      <c r="C106" s="33"/>
      <c r="D106" s="32"/>
      <c r="F106" s="27"/>
      <c r="G106" s="33"/>
      <c r="H106" s="8"/>
      <c r="K106" s="14"/>
    </row>
    <row r="107" spans="2:11" ht="15.75" customHeight="1">
      <c r="B107" s="14"/>
      <c r="C107" s="47"/>
      <c r="D107" s="32"/>
      <c r="E107" s="14"/>
      <c r="G107" s="51"/>
      <c r="H107" s="8"/>
      <c r="K107" s="14"/>
    </row>
    <row r="108" spans="2:11" ht="15.75" customHeight="1">
      <c r="B108" s="14"/>
      <c r="C108" s="14"/>
      <c r="D108" s="32"/>
      <c r="E108" s="14"/>
      <c r="F108" s="14"/>
      <c r="G108" s="51"/>
      <c r="H108" s="8"/>
      <c r="K108" s="14"/>
    </row>
    <row r="109" spans="2:11" ht="15.75" customHeight="1">
      <c r="B109" s="48"/>
      <c r="C109" s="14"/>
      <c r="D109" s="32"/>
      <c r="E109" s="14"/>
      <c r="F109" s="14"/>
      <c r="G109" s="51"/>
      <c r="H109" s="8"/>
      <c r="K109" s="14"/>
    </row>
    <row r="110" spans="2:11" ht="15.75" customHeight="1">
      <c r="C110" s="14"/>
      <c r="D110" s="32"/>
      <c r="E110" s="14"/>
      <c r="F110" s="14"/>
      <c r="G110" s="51"/>
      <c r="H110" s="8"/>
      <c r="K110" s="14"/>
    </row>
    <row r="111" spans="2:11" ht="15.75" customHeight="1">
      <c r="C111" s="14"/>
      <c r="D111" s="32"/>
      <c r="E111" s="14"/>
      <c r="F111" s="14"/>
      <c r="G111" s="51"/>
      <c r="H111" s="8"/>
      <c r="K111" s="14"/>
    </row>
    <row r="112" spans="2:11" ht="15.75" customHeight="1">
      <c r="C112" s="14"/>
      <c r="D112" s="32"/>
      <c r="E112" s="14"/>
      <c r="F112" s="14"/>
      <c r="G112" s="51"/>
      <c r="H112" s="8"/>
      <c r="K112" s="14"/>
    </row>
    <row r="113" spans="2:11" ht="15.75" customHeight="1">
      <c r="C113" s="14"/>
      <c r="D113" s="32"/>
      <c r="E113" s="14"/>
      <c r="F113" s="14"/>
      <c r="G113" s="51"/>
      <c r="H113" s="8"/>
      <c r="K113" s="14"/>
    </row>
    <row r="114" spans="2:11" ht="15.75" customHeight="1">
      <c r="C114" s="14"/>
      <c r="D114" s="32"/>
      <c r="E114" s="14"/>
      <c r="F114" s="14"/>
      <c r="G114" s="51"/>
      <c r="H114" s="8"/>
      <c r="K114" s="14"/>
    </row>
    <row r="115" spans="2:11" ht="15.75" customHeight="1">
      <c r="C115" s="14"/>
      <c r="D115" s="32"/>
      <c r="E115" s="14"/>
      <c r="F115" s="14"/>
      <c r="G115" s="51"/>
      <c r="H115" s="8"/>
      <c r="K115" s="14"/>
    </row>
    <row r="116" spans="2:11" ht="15.75" customHeight="1">
      <c r="C116" s="14"/>
      <c r="D116" s="32"/>
      <c r="E116" s="14"/>
      <c r="F116" s="14"/>
      <c r="G116" s="51"/>
      <c r="H116" s="8"/>
      <c r="K116" s="14"/>
    </row>
    <row r="117" spans="2:11" ht="15.75" customHeight="1">
      <c r="C117" s="14"/>
      <c r="D117" s="32"/>
      <c r="E117" s="14"/>
      <c r="F117" s="14"/>
      <c r="G117" s="51"/>
      <c r="H117" s="8"/>
      <c r="K117" s="14"/>
    </row>
    <row r="118" spans="2:11" ht="15.75" customHeight="1">
      <c r="B118" s="22"/>
      <c r="C118" s="14"/>
      <c r="D118" s="32"/>
      <c r="E118" s="14"/>
      <c r="F118" s="14"/>
      <c r="G118" s="51"/>
      <c r="H118" s="8"/>
      <c r="K118" s="14"/>
    </row>
    <row r="119" spans="2:11" ht="15.75" customHeight="1">
      <c r="C119" s="14"/>
      <c r="D119" s="32"/>
      <c r="E119" s="14"/>
      <c r="F119" s="14"/>
      <c r="G119" s="51"/>
      <c r="H119" s="8"/>
      <c r="K119" s="14"/>
    </row>
    <row r="120" spans="2:11" ht="15.75" customHeight="1">
      <c r="C120" s="14"/>
      <c r="D120" s="32"/>
      <c r="E120" s="14"/>
      <c r="F120" s="14"/>
      <c r="G120" s="51"/>
      <c r="H120" s="8"/>
      <c r="K120" s="14"/>
    </row>
    <row r="121" spans="2:11" ht="15.75" customHeight="1">
      <c r="C121" s="14"/>
      <c r="D121" s="32"/>
      <c r="E121" s="14"/>
      <c r="F121" s="14"/>
      <c r="G121" s="51"/>
      <c r="H121" s="8"/>
      <c r="K121" s="14"/>
    </row>
    <row r="122" spans="2:11" ht="15.75" customHeight="1">
      <c r="B122" s="14"/>
      <c r="C122" s="14"/>
      <c r="D122" s="32"/>
      <c r="E122" s="14"/>
      <c r="F122" s="14"/>
      <c r="G122" s="51"/>
      <c r="H122" s="8"/>
      <c r="K122" s="14"/>
    </row>
    <row r="123" spans="2:11" ht="15.75" customHeight="1">
      <c r="B123" s="14"/>
      <c r="C123" s="14"/>
      <c r="D123" s="32"/>
      <c r="E123" s="14"/>
      <c r="F123" s="14"/>
      <c r="G123" s="51"/>
      <c r="H123" s="8"/>
      <c r="K123" s="14"/>
    </row>
    <row r="124" spans="2:11" ht="15.75" customHeight="1">
      <c r="B124" s="14"/>
      <c r="C124" s="14"/>
      <c r="D124" s="32"/>
      <c r="E124" s="14"/>
      <c r="F124" s="14"/>
      <c r="G124" s="51"/>
      <c r="H124" s="8"/>
      <c r="K124" s="14"/>
    </row>
    <row r="125" spans="2:11" ht="15.75" customHeight="1">
      <c r="B125" s="14"/>
      <c r="C125" s="22"/>
      <c r="H125" s="8"/>
    </row>
    <row r="126" spans="2:11" ht="15.75" customHeight="1">
      <c r="B126" s="14"/>
      <c r="E126" s="14"/>
    </row>
    <row r="127" spans="2:11" ht="15.75" customHeight="1">
      <c r="B127" s="14"/>
    </row>
    <row r="128" spans="2:11" ht="15.75" customHeight="1">
      <c r="B128" s="14"/>
      <c r="E128" s="14"/>
    </row>
    <row r="129" spans="1:3" ht="15.75" customHeight="1">
      <c r="B129" s="14"/>
    </row>
    <row r="130" spans="1:3" ht="15.75" customHeight="1">
      <c r="B130" s="14"/>
    </row>
    <row r="131" spans="1:3" ht="15.75" customHeight="1">
      <c r="B131" s="14"/>
      <c r="C131" s="22"/>
    </row>
    <row r="132" spans="1:3" ht="15.75" customHeight="1">
      <c r="B132" s="14"/>
    </row>
    <row r="133" spans="1:3" ht="15.75" customHeight="1">
      <c r="B133" s="14"/>
    </row>
    <row r="134" spans="1:3" ht="15.75" customHeight="1">
      <c r="B134" s="14"/>
    </row>
    <row r="135" spans="1:3" ht="15.75" customHeight="1">
      <c r="B135" s="14"/>
    </row>
    <row r="136" spans="1:3" ht="15.75" customHeight="1">
      <c r="A136" s="22"/>
      <c r="B136" s="14"/>
    </row>
    <row r="137" spans="1:3" ht="15.75" customHeight="1">
      <c r="A137" s="22"/>
      <c r="B137" s="14"/>
    </row>
    <row r="138" spans="1:3" ht="15.75" customHeight="1">
      <c r="A138" s="53"/>
      <c r="B138" s="14"/>
    </row>
    <row r="139" spans="1:3" ht="15.75" customHeight="1">
      <c r="A139" s="53"/>
      <c r="B139" s="14"/>
    </row>
    <row r="140" spans="1:3" ht="15.75" customHeight="1">
      <c r="A140" s="53"/>
      <c r="B140" s="14"/>
    </row>
    <row r="141" spans="1:3" ht="15.75" customHeight="1">
      <c r="A141" s="53"/>
      <c r="B141" s="14"/>
    </row>
    <row r="142" spans="1:3" ht="15.75" customHeight="1">
      <c r="A142" s="53"/>
      <c r="B142" s="14"/>
    </row>
    <row r="143" spans="1:3" ht="15.75" customHeight="1">
      <c r="A143" s="53"/>
      <c r="B143" s="14"/>
    </row>
    <row r="144" spans="1:3" ht="15.75" customHeight="1">
      <c r="A144" s="53"/>
      <c r="B144" s="14"/>
    </row>
    <row r="145" spans="1:2" ht="15.75" customHeight="1">
      <c r="A145" s="53"/>
      <c r="B145" s="14"/>
    </row>
    <row r="146" spans="1:2" ht="15.75" customHeight="1">
      <c r="A146" s="53"/>
      <c r="B146" s="14"/>
    </row>
    <row r="147" spans="1:2" ht="15.75" customHeight="1">
      <c r="A147" s="53"/>
      <c r="B147" s="14"/>
    </row>
    <row r="148" spans="1:2" ht="15.75" customHeight="1">
      <c r="A148" s="53"/>
      <c r="B148" s="14"/>
    </row>
    <row r="149" spans="1:2" ht="15.75" customHeight="1">
      <c r="A149" s="53"/>
      <c r="B149" s="14"/>
    </row>
    <row r="150" spans="1:2" ht="15.75" customHeight="1">
      <c r="A150" s="53"/>
    </row>
    <row r="151" spans="1:2" ht="15.75" customHeight="1">
      <c r="A151" s="53"/>
      <c r="B151" s="14"/>
    </row>
    <row r="152" spans="1:2" ht="15.75" customHeight="1">
      <c r="A152" s="53"/>
    </row>
    <row r="153" spans="1:2" ht="15.75" customHeight="1">
      <c r="A153" s="53"/>
    </row>
    <row r="154" spans="1:2" ht="15.75" customHeight="1"/>
    <row r="155" spans="1:2" ht="15.75" customHeight="1"/>
    <row r="156" spans="1:2" ht="15.75" customHeight="1"/>
    <row r="157" spans="1:2" ht="15.75" customHeight="1"/>
    <row r="158" spans="1:2" ht="15.75" customHeight="1"/>
    <row r="159" spans="1:2" ht="15.75" customHeight="1"/>
    <row r="160" spans="1:2" ht="15.75" customHeight="1"/>
    <row r="161" spans="1:1" ht="15.75" customHeight="1"/>
    <row r="162" spans="1:1" ht="15.75" customHeight="1"/>
    <row r="163" spans="1:1" ht="15.75" customHeight="1"/>
    <row r="164" spans="1:1" ht="15.75" customHeight="1"/>
    <row r="165" spans="1:1" ht="15.75" customHeight="1"/>
    <row r="166" spans="1:1" ht="15.75" customHeight="1"/>
    <row r="167" spans="1:1" ht="15.75" customHeight="1">
      <c r="A167" s="53"/>
    </row>
    <row r="168" spans="1:1" ht="15.75" customHeight="1"/>
    <row r="169" spans="1:1" ht="15.75" customHeight="1"/>
    <row r="170" spans="1:1" ht="15.75" customHeight="1"/>
    <row r="171" spans="1:1" ht="15.75" customHeight="1"/>
    <row r="172" spans="1:1" ht="15.75" customHeight="1"/>
    <row r="173" spans="1:1" ht="15.75" customHeight="1"/>
    <row r="174" spans="1:1" ht="15.75" customHeight="1"/>
    <row r="175" spans="1:1" ht="15.75" customHeight="1"/>
    <row r="176" spans="1:1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1:A12"/>
    <mergeCell ref="A92:B92"/>
    <mergeCell ref="C92:D92"/>
    <mergeCell ref="E98:F98"/>
  </mergeCells>
  <printOptions gridLines="1"/>
  <pageMargins left="0.7" right="0.7" top="0.75" bottom="0.75" header="0" footer="0"/>
  <pageSetup orientation="landscape"/>
  <rowBreaks count="2" manualBreakCount="2">
    <brk id="38" man="1"/>
    <brk id="74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1000"/>
  <sheetViews>
    <sheetView workbookViewId="0"/>
  </sheetViews>
  <sheetFormatPr defaultColWidth="14.42578125" defaultRowHeight="15" customHeight="1"/>
  <cols>
    <col min="1" max="1" width="10.85546875" customWidth="1"/>
    <col min="2" max="3" width="12.5703125" customWidth="1"/>
    <col min="4" max="7" width="11.28515625" customWidth="1"/>
    <col min="8" max="8" width="10.7109375" customWidth="1"/>
    <col min="9" max="9" width="10.42578125" customWidth="1"/>
    <col min="10" max="26" width="8.7109375" customWidth="1"/>
  </cols>
  <sheetData>
    <row r="1" spans="1:17">
      <c r="B1" s="17" t="s">
        <v>146</v>
      </c>
      <c r="C1" s="17"/>
      <c r="D1" s="17" t="s">
        <v>124</v>
      </c>
      <c r="E1" s="17"/>
      <c r="F1" s="17" t="s">
        <v>125</v>
      </c>
      <c r="G1" s="17"/>
      <c r="H1" s="17" t="s">
        <v>126</v>
      </c>
      <c r="I1" s="17"/>
      <c r="J1" s="17" t="s">
        <v>147</v>
      </c>
      <c r="K1" s="17"/>
      <c r="L1" s="17" t="s">
        <v>60</v>
      </c>
      <c r="M1" s="17"/>
      <c r="N1" s="17" t="s">
        <v>148</v>
      </c>
      <c r="O1" s="17"/>
      <c r="P1" s="17" t="s">
        <v>149</v>
      </c>
      <c r="Q1" s="17"/>
    </row>
    <row r="2" spans="1:17">
      <c r="A2" s="68" t="s">
        <v>150</v>
      </c>
      <c r="B2" s="9">
        <f t="shared" ref="B2:B14" si="0">D2+F2+H2+J2+L2+N2+P2</f>
        <v>0</v>
      </c>
      <c r="C2" s="9"/>
      <c r="D2" s="9">
        <f>'May 2025'!$C$34</f>
        <v>0</v>
      </c>
      <c r="E2" s="9"/>
      <c r="F2" s="9">
        <f>'May 2025'!$D$34</f>
        <v>0</v>
      </c>
      <c r="G2" s="9"/>
      <c r="H2" s="9">
        <f>'May 2025'!$E$34</f>
        <v>0</v>
      </c>
      <c r="I2" s="9"/>
      <c r="J2" s="9">
        <f>'May 2025'!$F$34</f>
        <v>0</v>
      </c>
      <c r="K2" s="9"/>
      <c r="L2" s="9">
        <f>'May 2025'!$G$34</f>
        <v>0</v>
      </c>
      <c r="M2" s="9"/>
      <c r="N2" s="9">
        <f>'May 2025'!$H$34</f>
        <v>0</v>
      </c>
      <c r="P2" s="9">
        <f>'May 2025'!$I$34</f>
        <v>0</v>
      </c>
    </row>
    <row r="3" spans="1:17">
      <c r="A3" s="68" t="s">
        <v>151</v>
      </c>
      <c r="B3" s="9">
        <f t="shared" si="0"/>
        <v>0</v>
      </c>
      <c r="C3" s="9">
        <f t="shared" ref="C3:C14" si="1">B3-B2</f>
        <v>0</v>
      </c>
      <c r="D3" s="9">
        <f>'June 2025'!$C$34</f>
        <v>0</v>
      </c>
      <c r="E3" s="9">
        <f t="shared" ref="E3:E14" si="2">D3-D2</f>
        <v>0</v>
      </c>
      <c r="F3" s="9">
        <f>'June 2025'!$D$34</f>
        <v>0</v>
      </c>
      <c r="G3" s="9">
        <f t="shared" ref="G3:G14" si="3">F3-F2</f>
        <v>0</v>
      </c>
      <c r="H3" s="9">
        <f>'June 2025'!$E$34</f>
        <v>0</v>
      </c>
      <c r="I3" s="9">
        <f t="shared" ref="I3:I14" si="4">H3-H2</f>
        <v>0</v>
      </c>
      <c r="J3" s="9">
        <f>'June 2025'!$F$34</f>
        <v>0</v>
      </c>
      <c r="K3" s="9">
        <f t="shared" ref="K3:K14" si="5">J3-J2</f>
        <v>0</v>
      </c>
      <c r="L3" s="9">
        <f>'June 2025'!$G$34</f>
        <v>0</v>
      </c>
      <c r="M3" s="9">
        <f t="shared" ref="M3:M14" si="6">L3-L2</f>
        <v>0</v>
      </c>
      <c r="N3" s="9">
        <f>'June 2025'!$H$34</f>
        <v>0</v>
      </c>
      <c r="O3" s="9">
        <f t="shared" ref="O3:O14" si="7">N3-N2</f>
        <v>0</v>
      </c>
      <c r="P3" s="9">
        <f>'June 2025'!$I$34</f>
        <v>0</v>
      </c>
      <c r="Q3" s="9">
        <f t="shared" ref="Q3:Q14" si="8">P3-P2</f>
        <v>0</v>
      </c>
    </row>
    <row r="4" spans="1:17">
      <c r="A4" s="68" t="s">
        <v>152</v>
      </c>
      <c r="B4" s="9">
        <f t="shared" si="0"/>
        <v>0</v>
      </c>
      <c r="C4" s="9">
        <f t="shared" si="1"/>
        <v>0</v>
      </c>
      <c r="D4" s="9">
        <f>'July 2025'!$C$36</f>
        <v>0</v>
      </c>
      <c r="E4" s="9">
        <f t="shared" si="2"/>
        <v>0</v>
      </c>
      <c r="F4" s="9">
        <f>'July 2025'!$D$36</f>
        <v>0</v>
      </c>
      <c r="G4" s="9">
        <f t="shared" si="3"/>
        <v>0</v>
      </c>
      <c r="H4" s="9">
        <f>'July 2025'!$E$36</f>
        <v>0</v>
      </c>
      <c r="I4" s="9">
        <f t="shared" si="4"/>
        <v>0</v>
      </c>
      <c r="J4" s="9">
        <f>'July 2025'!$F$36</f>
        <v>0</v>
      </c>
      <c r="K4" s="9">
        <f t="shared" si="5"/>
        <v>0</v>
      </c>
      <c r="L4" s="9">
        <f>'July 2025'!$G$36</f>
        <v>0</v>
      </c>
      <c r="M4" s="9">
        <f t="shared" si="6"/>
        <v>0</v>
      </c>
      <c r="N4" s="9">
        <f>'July 2025'!$H$36</f>
        <v>0</v>
      </c>
      <c r="O4" s="9">
        <f t="shared" si="7"/>
        <v>0</v>
      </c>
      <c r="P4" s="9">
        <f>'July 2025'!$I$36</f>
        <v>0</v>
      </c>
      <c r="Q4" s="9">
        <f t="shared" si="8"/>
        <v>0</v>
      </c>
    </row>
    <row r="5" spans="1:17">
      <c r="A5" s="68" t="s">
        <v>153</v>
      </c>
      <c r="B5" s="9">
        <f t="shared" si="0"/>
        <v>0</v>
      </c>
      <c r="C5" s="9">
        <f t="shared" si="1"/>
        <v>0</v>
      </c>
      <c r="D5" s="9">
        <f>'August 2025'!$C$34</f>
        <v>0</v>
      </c>
      <c r="E5" s="9">
        <f t="shared" si="2"/>
        <v>0</v>
      </c>
      <c r="F5" s="9">
        <f>'August 2025'!$D$34</f>
        <v>0</v>
      </c>
      <c r="G5" s="9">
        <f t="shared" si="3"/>
        <v>0</v>
      </c>
      <c r="H5" s="9">
        <f>'August 2025'!$E$34</f>
        <v>0</v>
      </c>
      <c r="I5" s="9">
        <f t="shared" si="4"/>
        <v>0</v>
      </c>
      <c r="J5" s="9">
        <f>'August 2025'!$F$34</f>
        <v>0</v>
      </c>
      <c r="K5" s="9">
        <f t="shared" si="5"/>
        <v>0</v>
      </c>
      <c r="L5" s="9">
        <f>'August 2025'!$G$34</f>
        <v>0</v>
      </c>
      <c r="M5" s="9">
        <f t="shared" si="6"/>
        <v>0</v>
      </c>
      <c r="N5" s="9">
        <f>'August 2025'!$H$34</f>
        <v>0</v>
      </c>
      <c r="O5" s="9">
        <f t="shared" si="7"/>
        <v>0</v>
      </c>
      <c r="P5" s="9">
        <f>'August 2025'!$I$34</f>
        <v>0</v>
      </c>
      <c r="Q5" s="9">
        <f t="shared" si="8"/>
        <v>0</v>
      </c>
    </row>
    <row r="6" spans="1:17">
      <c r="A6" s="68" t="s">
        <v>154</v>
      </c>
      <c r="B6" s="9">
        <f t="shared" si="0"/>
        <v>0</v>
      </c>
      <c r="C6" s="9">
        <f t="shared" si="1"/>
        <v>0</v>
      </c>
      <c r="D6" s="9">
        <f>'September 2025'!$C$34</f>
        <v>0</v>
      </c>
      <c r="E6" s="9">
        <f t="shared" si="2"/>
        <v>0</v>
      </c>
      <c r="F6" s="9">
        <f>'September 2025'!$D$34</f>
        <v>0</v>
      </c>
      <c r="G6" s="9">
        <f t="shared" si="3"/>
        <v>0</v>
      </c>
      <c r="H6" s="9">
        <f>'September 2025'!$E$34</f>
        <v>0</v>
      </c>
      <c r="I6" s="9">
        <f t="shared" si="4"/>
        <v>0</v>
      </c>
      <c r="J6" s="9">
        <f>'September 2025'!$F$34</f>
        <v>0</v>
      </c>
      <c r="K6" s="9">
        <f t="shared" si="5"/>
        <v>0</v>
      </c>
      <c r="L6" s="9">
        <f>'September 2025'!$G$34</f>
        <v>0</v>
      </c>
      <c r="M6" s="9">
        <f t="shared" si="6"/>
        <v>0</v>
      </c>
      <c r="N6" s="9">
        <f>'September 2025'!$H$34</f>
        <v>0</v>
      </c>
      <c r="O6" s="9">
        <f t="shared" si="7"/>
        <v>0</v>
      </c>
      <c r="P6" s="9">
        <f>'September 2025'!$I$34</f>
        <v>0</v>
      </c>
      <c r="Q6" s="9">
        <f t="shared" si="8"/>
        <v>0</v>
      </c>
    </row>
    <row r="7" spans="1:17">
      <c r="A7" s="68" t="s">
        <v>155</v>
      </c>
      <c r="B7" s="9">
        <f t="shared" si="0"/>
        <v>0</v>
      </c>
      <c r="C7" s="9">
        <f t="shared" si="1"/>
        <v>0</v>
      </c>
      <c r="D7" s="9">
        <f>'October 2025'!$C$34</f>
        <v>0</v>
      </c>
      <c r="E7" s="9">
        <f t="shared" si="2"/>
        <v>0</v>
      </c>
      <c r="F7" s="9">
        <f>'October 2025'!$D$34</f>
        <v>0</v>
      </c>
      <c r="G7" s="9">
        <f t="shared" si="3"/>
        <v>0</v>
      </c>
      <c r="H7" s="9">
        <f>'October 2025'!$E$34</f>
        <v>0</v>
      </c>
      <c r="I7" s="9">
        <f t="shared" si="4"/>
        <v>0</v>
      </c>
      <c r="J7" s="9">
        <f>'October 2025'!$F$34</f>
        <v>0</v>
      </c>
      <c r="K7" s="9">
        <f t="shared" si="5"/>
        <v>0</v>
      </c>
      <c r="L7" s="9">
        <f>'October 2025'!$G$34</f>
        <v>0</v>
      </c>
      <c r="M7" s="9">
        <f t="shared" si="6"/>
        <v>0</v>
      </c>
      <c r="N7" s="9">
        <f>'October 2025'!$H$34</f>
        <v>0</v>
      </c>
      <c r="O7" s="9">
        <f t="shared" si="7"/>
        <v>0</v>
      </c>
      <c r="P7" s="9">
        <f>'October 2025'!$I$34</f>
        <v>0</v>
      </c>
      <c r="Q7" s="9">
        <f t="shared" si="8"/>
        <v>0</v>
      </c>
    </row>
    <row r="8" spans="1:17">
      <c r="A8" s="68" t="s">
        <v>156</v>
      </c>
      <c r="B8" s="9">
        <f t="shared" si="0"/>
        <v>0</v>
      </c>
      <c r="C8" s="9">
        <f t="shared" si="1"/>
        <v>0</v>
      </c>
      <c r="D8" s="9">
        <f>'November 2025'!$C$34</f>
        <v>0</v>
      </c>
      <c r="E8" s="9">
        <f t="shared" si="2"/>
        <v>0</v>
      </c>
      <c r="F8" s="9">
        <f>'November 2025'!$D$34</f>
        <v>0</v>
      </c>
      <c r="G8" s="9">
        <f t="shared" si="3"/>
        <v>0</v>
      </c>
      <c r="H8" s="9">
        <f>'November 2025'!$E$34</f>
        <v>0</v>
      </c>
      <c r="I8" s="9">
        <f t="shared" si="4"/>
        <v>0</v>
      </c>
      <c r="J8" s="9">
        <f>'November 2025'!$F$34</f>
        <v>0</v>
      </c>
      <c r="K8" s="9">
        <f t="shared" si="5"/>
        <v>0</v>
      </c>
      <c r="L8" s="9">
        <f>'November 2025'!$G$34</f>
        <v>0</v>
      </c>
      <c r="M8" s="9">
        <f t="shared" si="6"/>
        <v>0</v>
      </c>
      <c r="N8" s="9">
        <f>'November 2025'!$H$34</f>
        <v>0</v>
      </c>
      <c r="O8" s="9">
        <f t="shared" si="7"/>
        <v>0</v>
      </c>
      <c r="P8" s="9">
        <f>'November 2025'!$I$34</f>
        <v>0</v>
      </c>
      <c r="Q8" s="9">
        <f t="shared" si="8"/>
        <v>0</v>
      </c>
    </row>
    <row r="9" spans="1:17">
      <c r="A9" s="68" t="s">
        <v>157</v>
      </c>
      <c r="B9" s="9">
        <f t="shared" si="0"/>
        <v>0</v>
      </c>
      <c r="C9" s="9">
        <f t="shared" si="1"/>
        <v>0</v>
      </c>
      <c r="D9" s="9">
        <f>'December 2025'!$C$34</f>
        <v>0</v>
      </c>
      <c r="E9" s="9">
        <f t="shared" si="2"/>
        <v>0</v>
      </c>
      <c r="F9" s="9">
        <f>'December 2025'!$D$34</f>
        <v>0</v>
      </c>
      <c r="G9" s="9">
        <f t="shared" si="3"/>
        <v>0</v>
      </c>
      <c r="H9" s="9">
        <f>'December 2025'!$E$34</f>
        <v>0</v>
      </c>
      <c r="I9" s="9">
        <f t="shared" si="4"/>
        <v>0</v>
      </c>
      <c r="J9" s="9">
        <f>'December 2025'!$F$34</f>
        <v>0</v>
      </c>
      <c r="K9" s="9">
        <f t="shared" si="5"/>
        <v>0</v>
      </c>
      <c r="L9" s="9">
        <f>'December 2025'!$G$32</f>
        <v>0</v>
      </c>
      <c r="M9" s="9">
        <f t="shared" si="6"/>
        <v>0</v>
      </c>
      <c r="N9" s="9">
        <f>'December 2025'!$H$34</f>
        <v>0</v>
      </c>
      <c r="O9" s="9">
        <f t="shared" si="7"/>
        <v>0</v>
      </c>
      <c r="P9" s="9">
        <f>'December 2025'!$I$34</f>
        <v>0</v>
      </c>
      <c r="Q9" s="9">
        <f t="shared" si="8"/>
        <v>0</v>
      </c>
    </row>
    <row r="10" spans="1:17">
      <c r="A10" s="68" t="s">
        <v>158</v>
      </c>
      <c r="B10" s="9">
        <f t="shared" si="0"/>
        <v>0</v>
      </c>
      <c r="C10" s="9">
        <f t="shared" si="1"/>
        <v>0</v>
      </c>
      <c r="D10" s="9">
        <f>'January 2025'!$C$35</f>
        <v>0</v>
      </c>
      <c r="E10" s="9">
        <f t="shared" si="2"/>
        <v>0</v>
      </c>
      <c r="F10" s="9">
        <f>'January 2025'!$D$35</f>
        <v>0</v>
      </c>
      <c r="G10" s="9">
        <f t="shared" si="3"/>
        <v>0</v>
      </c>
      <c r="H10" s="9">
        <f>'January 2025'!$E$35</f>
        <v>0</v>
      </c>
      <c r="I10" s="9">
        <f t="shared" si="4"/>
        <v>0</v>
      </c>
      <c r="J10" s="9">
        <f>'January 2025'!$F$35</f>
        <v>0</v>
      </c>
      <c r="K10" s="9">
        <f t="shared" si="5"/>
        <v>0</v>
      </c>
      <c r="L10" s="9">
        <f>'January 2025'!$G$35</f>
        <v>0</v>
      </c>
      <c r="M10" s="9">
        <f t="shared" si="6"/>
        <v>0</v>
      </c>
      <c r="N10" s="9">
        <f>'January 2025'!$I$35</f>
        <v>0</v>
      </c>
      <c r="O10" s="9">
        <f t="shared" si="7"/>
        <v>0</v>
      </c>
      <c r="P10" s="9">
        <f>'January 2025'!$N$35</f>
        <v>0</v>
      </c>
      <c r="Q10" s="9">
        <f t="shared" si="8"/>
        <v>0</v>
      </c>
    </row>
    <row r="11" spans="1:17">
      <c r="A11" s="68" t="s">
        <v>159</v>
      </c>
      <c r="B11" s="9">
        <f t="shared" si="0"/>
        <v>0</v>
      </c>
      <c r="C11" s="9">
        <f t="shared" si="1"/>
        <v>0</v>
      </c>
      <c r="D11" s="9">
        <f>'February 2025'!$C$34</f>
        <v>0</v>
      </c>
      <c r="E11" s="9">
        <f t="shared" si="2"/>
        <v>0</v>
      </c>
      <c r="F11" s="9">
        <f>'February 2025'!$D$34</f>
        <v>0</v>
      </c>
      <c r="G11" s="9">
        <f t="shared" si="3"/>
        <v>0</v>
      </c>
      <c r="H11" s="9">
        <f>'February 2025'!$E$34</f>
        <v>0</v>
      </c>
      <c r="I11" s="9">
        <f t="shared" si="4"/>
        <v>0</v>
      </c>
      <c r="J11" s="9">
        <f>'February 2025'!$F$34</f>
        <v>0</v>
      </c>
      <c r="K11" s="9">
        <f t="shared" si="5"/>
        <v>0</v>
      </c>
      <c r="L11" s="9">
        <f>'February 2025'!$G$34</f>
        <v>0</v>
      </c>
      <c r="M11" s="9">
        <f t="shared" si="6"/>
        <v>0</v>
      </c>
      <c r="N11" s="9">
        <f>'February 2025'!$H$34</f>
        <v>0</v>
      </c>
      <c r="O11" s="9">
        <f t="shared" si="7"/>
        <v>0</v>
      </c>
      <c r="P11" s="9">
        <f>'February 2025'!$I$34</f>
        <v>0</v>
      </c>
      <c r="Q11" s="9">
        <f t="shared" si="8"/>
        <v>0</v>
      </c>
    </row>
    <row r="12" spans="1:17">
      <c r="A12" s="68" t="s">
        <v>160</v>
      </c>
      <c r="B12" s="9">
        <f t="shared" si="0"/>
        <v>0</v>
      </c>
      <c r="C12" s="9">
        <f t="shared" si="1"/>
        <v>0</v>
      </c>
      <c r="D12" s="9">
        <f>'March 2025'!$C$34</f>
        <v>0</v>
      </c>
      <c r="E12" s="9">
        <f t="shared" si="2"/>
        <v>0</v>
      </c>
      <c r="F12" s="9">
        <f>'March 2025'!$D$34</f>
        <v>0</v>
      </c>
      <c r="G12" s="9">
        <f t="shared" si="3"/>
        <v>0</v>
      </c>
      <c r="H12" s="9">
        <f>'March 2025'!$E$34</f>
        <v>0</v>
      </c>
      <c r="I12" s="9">
        <f t="shared" si="4"/>
        <v>0</v>
      </c>
      <c r="J12" s="9">
        <f>'March 2025'!$F$34</f>
        <v>0</v>
      </c>
      <c r="K12" s="9">
        <f t="shared" si="5"/>
        <v>0</v>
      </c>
      <c r="L12" s="9">
        <f>'March 2025'!$G$34</f>
        <v>0</v>
      </c>
      <c r="M12" s="9">
        <f t="shared" si="6"/>
        <v>0</v>
      </c>
      <c r="N12" s="9">
        <f>'March 2025'!$H$34</f>
        <v>0</v>
      </c>
      <c r="O12" s="9">
        <f t="shared" si="7"/>
        <v>0</v>
      </c>
      <c r="P12" s="9">
        <f>'March 2025'!$I$34</f>
        <v>0</v>
      </c>
      <c r="Q12" s="9">
        <f t="shared" si="8"/>
        <v>0</v>
      </c>
    </row>
    <row r="13" spans="1:17">
      <c r="A13" s="68" t="s">
        <v>161</v>
      </c>
      <c r="B13" s="9">
        <f t="shared" si="0"/>
        <v>0</v>
      </c>
      <c r="C13" s="9">
        <f t="shared" si="1"/>
        <v>0</v>
      </c>
      <c r="D13" s="9">
        <f>'April 2025'!$C$34</f>
        <v>0</v>
      </c>
      <c r="E13" s="9">
        <f t="shared" si="2"/>
        <v>0</v>
      </c>
      <c r="F13" s="9">
        <f>'April 2025'!$D$34</f>
        <v>0</v>
      </c>
      <c r="G13" s="9">
        <f t="shared" si="3"/>
        <v>0</v>
      </c>
      <c r="H13" s="9">
        <f>'April 2025'!$E$34</f>
        <v>0</v>
      </c>
      <c r="I13" s="9">
        <f t="shared" si="4"/>
        <v>0</v>
      </c>
      <c r="J13" s="9">
        <f>'April 2025'!$F$34</f>
        <v>0</v>
      </c>
      <c r="K13" s="9">
        <f t="shared" si="5"/>
        <v>0</v>
      </c>
      <c r="L13" s="9">
        <f>'April 2025'!$G$34</f>
        <v>0</v>
      </c>
      <c r="M13" s="9">
        <f t="shared" si="6"/>
        <v>0</v>
      </c>
      <c r="N13" s="9">
        <f>'April 2025'!$H$34</f>
        <v>0</v>
      </c>
      <c r="O13" s="9">
        <f t="shared" si="7"/>
        <v>0</v>
      </c>
      <c r="P13" s="9">
        <f>'April 2025'!$I$34</f>
        <v>0</v>
      </c>
      <c r="Q13" s="9">
        <f t="shared" si="8"/>
        <v>0</v>
      </c>
    </row>
    <row r="14" spans="1:17">
      <c r="A14" s="68" t="s">
        <v>150</v>
      </c>
      <c r="B14" s="9">
        <f t="shared" si="0"/>
        <v>0</v>
      </c>
      <c r="C14" s="9">
        <f t="shared" si="1"/>
        <v>0</v>
      </c>
      <c r="D14" s="9">
        <f>'December 2024'!$C$35</f>
        <v>0</v>
      </c>
      <c r="E14" s="9">
        <f t="shared" si="2"/>
        <v>0</v>
      </c>
      <c r="F14" s="9">
        <f>'December 2024'!$D$34</f>
        <v>0</v>
      </c>
      <c r="G14" s="9">
        <f t="shared" si="3"/>
        <v>0</v>
      </c>
      <c r="H14" s="9">
        <f>'December 2024'!$E$34</f>
        <v>0</v>
      </c>
      <c r="I14" s="9">
        <f t="shared" si="4"/>
        <v>0</v>
      </c>
      <c r="J14" s="9">
        <f>'December 2024'!$F$34</f>
        <v>0</v>
      </c>
      <c r="K14" s="9">
        <f t="shared" si="5"/>
        <v>0</v>
      </c>
      <c r="L14" s="9">
        <f>'December 2024'!$G$34</f>
        <v>0</v>
      </c>
      <c r="M14" s="9">
        <f t="shared" si="6"/>
        <v>0</v>
      </c>
      <c r="N14" s="9">
        <f>'December 2024'!$H$34</f>
        <v>0</v>
      </c>
      <c r="O14" s="9">
        <f t="shared" si="7"/>
        <v>0</v>
      </c>
      <c r="P14" s="9">
        <f>'December 2024'!$I$34</f>
        <v>0</v>
      </c>
      <c r="Q14" s="9">
        <f t="shared" si="8"/>
        <v>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000"/>
  <sheetViews>
    <sheetView workbookViewId="0"/>
  </sheetViews>
  <sheetFormatPr defaultColWidth="14.42578125" defaultRowHeight="15" customHeight="1"/>
  <cols>
    <col min="1" max="1" width="16.7109375" customWidth="1"/>
    <col min="3" max="3" width="16" customWidth="1"/>
    <col min="4" max="4" width="16.140625" customWidth="1"/>
    <col min="5" max="5" width="16.7109375" customWidth="1"/>
    <col min="6" max="6" width="13.28515625" customWidth="1"/>
    <col min="7" max="7" width="14.5703125" customWidth="1"/>
    <col min="9" max="14" width="14.140625" customWidth="1"/>
    <col min="15" max="15" width="12.85546875" customWidth="1"/>
    <col min="16" max="16" width="12.5703125" customWidth="1"/>
    <col min="17" max="17" width="8.7109375" customWidth="1"/>
    <col min="18" max="18" width="13.42578125" customWidth="1"/>
    <col min="19" max="31" width="8.7109375" customWidth="1"/>
  </cols>
  <sheetData>
    <row r="1" spans="1:31">
      <c r="A1" s="1" t="s">
        <v>108</v>
      </c>
      <c r="B1" s="1"/>
      <c r="C1" s="1"/>
      <c r="D1" s="1"/>
      <c r="E1" s="1"/>
      <c r="F1" s="1"/>
      <c r="G1" s="1"/>
    </row>
    <row r="2" spans="1:31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ht="26.25">
      <c r="A3" s="6" t="s">
        <v>14</v>
      </c>
      <c r="B3" s="6" t="s">
        <v>15</v>
      </c>
      <c r="C3" s="7" t="s">
        <v>16</v>
      </c>
      <c r="D3" s="7" t="s">
        <v>17</v>
      </c>
      <c r="E3" s="7" t="s">
        <v>18</v>
      </c>
      <c r="F3" s="7" t="s">
        <v>19</v>
      </c>
      <c r="G3" s="7" t="s">
        <v>20</v>
      </c>
      <c r="H3" s="7" t="s">
        <v>21</v>
      </c>
      <c r="I3" s="7" t="s">
        <v>22</v>
      </c>
      <c r="J3" s="7" t="s">
        <v>23</v>
      </c>
      <c r="K3" s="7" t="s">
        <v>24</v>
      </c>
      <c r="L3" s="7" t="s">
        <v>25</v>
      </c>
      <c r="M3" s="7" t="s">
        <v>26</v>
      </c>
      <c r="N3" s="7" t="s">
        <v>27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>
      <c r="A4" s="8" t="s">
        <v>28</v>
      </c>
      <c r="B4" s="9">
        <v>42875.080000000024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>
        <v>42875.080000000024</v>
      </c>
      <c r="N4" s="10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>
      <c r="A5" s="8" t="s">
        <v>29</v>
      </c>
      <c r="B5" s="9">
        <v>3029020.7399999998</v>
      </c>
      <c r="C5" s="11">
        <v>856174.58</v>
      </c>
      <c r="D5" s="11">
        <v>621029.40999999992</v>
      </c>
      <c r="E5" s="11">
        <v>798181.63</v>
      </c>
      <c r="F5" s="12">
        <v>71342.150000000009</v>
      </c>
      <c r="G5" s="10">
        <v>0</v>
      </c>
      <c r="H5" s="10">
        <v>0</v>
      </c>
      <c r="I5" s="10">
        <v>217357.43</v>
      </c>
      <c r="J5" s="10">
        <v>248877</v>
      </c>
      <c r="K5" s="10">
        <v>54049.56</v>
      </c>
      <c r="L5" s="10">
        <v>142133.22</v>
      </c>
      <c r="M5" s="10"/>
      <c r="N5" s="10">
        <v>19875.759999999998</v>
      </c>
      <c r="O5" s="13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1">
      <c r="A6" s="8" t="s">
        <v>30</v>
      </c>
      <c r="B6" s="9"/>
      <c r="C6" s="10"/>
      <c r="D6" s="54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31">
      <c r="A7" s="8" t="s">
        <v>31</v>
      </c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4"/>
    </row>
    <row r="8" spans="1:31">
      <c r="A8" s="8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4"/>
      <c r="AA8" s="5"/>
      <c r="AB8" s="5"/>
    </row>
    <row r="9" spans="1:31">
      <c r="A9" s="1" t="s">
        <v>32</v>
      </c>
      <c r="B9" s="15">
        <f t="shared" ref="B9:N9" si="0">SUM(B4:B8)</f>
        <v>3071895.82</v>
      </c>
      <c r="C9" s="15">
        <f t="shared" si="0"/>
        <v>856174.58</v>
      </c>
      <c r="D9" s="15">
        <f t="shared" si="0"/>
        <v>621029.40999999992</v>
      </c>
      <c r="E9" s="15">
        <f t="shared" si="0"/>
        <v>798181.63</v>
      </c>
      <c r="F9" s="15">
        <f t="shared" si="0"/>
        <v>71342.150000000009</v>
      </c>
      <c r="G9" s="15">
        <f t="shared" si="0"/>
        <v>0</v>
      </c>
      <c r="H9" s="15">
        <f t="shared" si="0"/>
        <v>0</v>
      </c>
      <c r="I9" s="15">
        <f t="shared" si="0"/>
        <v>217357.43</v>
      </c>
      <c r="J9" s="15">
        <f t="shared" si="0"/>
        <v>248877</v>
      </c>
      <c r="K9" s="15">
        <f t="shared" si="0"/>
        <v>54049.56</v>
      </c>
      <c r="L9" s="15">
        <f t="shared" si="0"/>
        <v>142133.22</v>
      </c>
      <c r="M9" s="15">
        <f t="shared" si="0"/>
        <v>42875.080000000024</v>
      </c>
      <c r="N9" s="15">
        <f t="shared" si="0"/>
        <v>19875.759999999998</v>
      </c>
      <c r="AA9" s="5"/>
      <c r="AB9" s="5"/>
    </row>
    <row r="10" spans="1:31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4"/>
      <c r="AA10" s="5"/>
      <c r="AB10" s="5"/>
    </row>
    <row r="11" spans="1:31">
      <c r="A11" s="69" t="s">
        <v>33</v>
      </c>
      <c r="B11" s="16"/>
      <c r="C11" s="17" t="s">
        <v>3</v>
      </c>
      <c r="D11" s="17" t="s">
        <v>4</v>
      </c>
      <c r="E11" s="17" t="s">
        <v>5</v>
      </c>
      <c r="F11" s="17" t="s">
        <v>6</v>
      </c>
      <c r="G11" s="17" t="s">
        <v>34</v>
      </c>
      <c r="H11" s="17" t="s">
        <v>35</v>
      </c>
      <c r="I11" s="17" t="s">
        <v>8</v>
      </c>
      <c r="J11" s="17" t="s">
        <v>36</v>
      </c>
      <c r="K11" s="17" t="s">
        <v>37</v>
      </c>
      <c r="L11" s="17" t="s">
        <v>38</v>
      </c>
      <c r="M11" s="17" t="s">
        <v>12</v>
      </c>
      <c r="N11" s="17" t="s">
        <v>13</v>
      </c>
      <c r="AA11" s="5"/>
      <c r="AB11" s="5"/>
    </row>
    <row r="12" spans="1:31">
      <c r="A12" s="70"/>
      <c r="B12" s="16">
        <f>SUM(C12:N12)</f>
        <v>3071895.82</v>
      </c>
      <c r="C12" s="18">
        <f t="shared" ref="C12:N12" si="1">C9</f>
        <v>856174.58</v>
      </c>
      <c r="D12" s="18">
        <f t="shared" si="1"/>
        <v>621029.40999999992</v>
      </c>
      <c r="E12" s="18">
        <f t="shared" si="1"/>
        <v>798181.63</v>
      </c>
      <c r="F12" s="18">
        <f t="shared" si="1"/>
        <v>71342.150000000009</v>
      </c>
      <c r="G12" s="18">
        <f t="shared" si="1"/>
        <v>0</v>
      </c>
      <c r="H12" s="18">
        <f t="shared" si="1"/>
        <v>0</v>
      </c>
      <c r="I12" s="18">
        <f t="shared" si="1"/>
        <v>217357.43</v>
      </c>
      <c r="J12" s="18">
        <f t="shared" si="1"/>
        <v>248877</v>
      </c>
      <c r="K12" s="18">
        <f t="shared" si="1"/>
        <v>54049.56</v>
      </c>
      <c r="L12" s="18">
        <f t="shared" si="1"/>
        <v>142133.22</v>
      </c>
      <c r="M12" s="18">
        <f t="shared" si="1"/>
        <v>42875.080000000024</v>
      </c>
      <c r="N12" s="18">
        <f t="shared" si="1"/>
        <v>19875.759999999998</v>
      </c>
      <c r="O12" s="14"/>
      <c r="AA12" s="5"/>
      <c r="AB12" s="5"/>
    </row>
    <row r="13" spans="1:31">
      <c r="A13" s="19" t="s">
        <v>39</v>
      </c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AA13" s="5"/>
      <c r="AB13" s="5"/>
    </row>
    <row r="14" spans="1:31">
      <c r="A14" s="21" t="s">
        <v>109</v>
      </c>
      <c r="B14" s="10"/>
      <c r="C14" s="10">
        <v>22769.89</v>
      </c>
      <c r="D14" s="10">
        <v>5336.32</v>
      </c>
      <c r="E14" s="10">
        <v>65940.210000000006</v>
      </c>
      <c r="F14" s="10"/>
      <c r="G14" s="10"/>
      <c r="H14" s="10"/>
      <c r="I14" s="10"/>
      <c r="J14" s="10"/>
      <c r="K14" s="10"/>
      <c r="L14" s="10">
        <v>2329.2199999999998</v>
      </c>
      <c r="M14" s="10"/>
      <c r="N14" s="10"/>
      <c r="O14" s="14"/>
      <c r="AA14" s="5"/>
      <c r="AB14" s="5"/>
    </row>
    <row r="15" spans="1:31">
      <c r="A15" s="20" t="s">
        <v>41</v>
      </c>
      <c r="B15" s="10"/>
      <c r="C15" s="10"/>
      <c r="D15" s="10"/>
      <c r="E15" s="10"/>
      <c r="F15" s="10"/>
      <c r="AA15" s="5"/>
      <c r="AB15" s="5"/>
    </row>
    <row r="16" spans="1:31">
      <c r="A16" s="21" t="s">
        <v>42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4"/>
      <c r="AA16" s="5"/>
      <c r="AB16" s="5"/>
    </row>
    <row r="17" spans="1:31">
      <c r="A17" s="21" t="s">
        <v>43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22"/>
      <c r="P17" s="22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5"/>
      <c r="AB17" s="5"/>
      <c r="AC17" s="23"/>
      <c r="AD17" s="23"/>
      <c r="AE17" s="23"/>
    </row>
    <row r="18" spans="1:31">
      <c r="A18" s="21" t="s">
        <v>44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22"/>
      <c r="P18" s="22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5"/>
      <c r="AB18" s="5"/>
      <c r="AC18" s="23"/>
      <c r="AD18" s="23"/>
      <c r="AE18" s="23"/>
    </row>
    <row r="19" spans="1:31">
      <c r="A19" s="21" t="s">
        <v>45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AA19" s="5"/>
      <c r="AB19" s="5"/>
    </row>
    <row r="20" spans="1:31">
      <c r="A20" s="21" t="s">
        <v>46</v>
      </c>
      <c r="B20" s="10"/>
      <c r="C20" s="10"/>
      <c r="D20" s="10"/>
      <c r="E20" s="10"/>
      <c r="G20" s="10"/>
      <c r="H20" s="10"/>
      <c r="I20" s="10"/>
      <c r="J20" s="10"/>
      <c r="K20" s="10"/>
      <c r="L20" s="10"/>
      <c r="M20" s="10"/>
      <c r="N20" s="10"/>
      <c r="AA20" s="5"/>
      <c r="AB20" s="5"/>
    </row>
    <row r="21" spans="1:31" ht="15.75" customHeight="1">
      <c r="A21" s="21" t="s">
        <v>47</v>
      </c>
      <c r="B21" s="10"/>
      <c r="C21" s="10"/>
      <c r="D21" s="10"/>
      <c r="E21" s="10"/>
      <c r="F21" s="10"/>
      <c r="H21" s="24"/>
      <c r="I21" s="24"/>
      <c r="J21" s="10"/>
      <c r="K21" s="10"/>
      <c r="L21" s="10"/>
      <c r="M21" s="10"/>
      <c r="N21" s="10"/>
      <c r="O21" s="25"/>
      <c r="P21" s="25"/>
      <c r="Q21" s="25"/>
      <c r="AA21" s="5"/>
      <c r="AB21" s="5"/>
    </row>
    <row r="22" spans="1:31" ht="15.75" customHeight="1">
      <c r="A22" s="1" t="s">
        <v>48</v>
      </c>
      <c r="B22" s="26">
        <f t="shared" ref="B22:B24" si="2">SUM(C22:N22)</f>
        <v>96375.640000000014</v>
      </c>
      <c r="C22" s="9">
        <f t="shared" ref="C22:N22" si="3">SUM(C14:C21)</f>
        <v>22769.89</v>
      </c>
      <c r="D22" s="9">
        <f t="shared" si="3"/>
        <v>5336.32</v>
      </c>
      <c r="E22" s="9">
        <f t="shared" si="3"/>
        <v>65940.210000000006</v>
      </c>
      <c r="F22" s="9">
        <f t="shared" si="3"/>
        <v>0</v>
      </c>
      <c r="G22" s="9">
        <f t="shared" si="3"/>
        <v>0</v>
      </c>
      <c r="H22" s="9">
        <f t="shared" si="3"/>
        <v>0</v>
      </c>
      <c r="I22" s="9">
        <f t="shared" si="3"/>
        <v>0</v>
      </c>
      <c r="J22" s="9">
        <f t="shared" si="3"/>
        <v>0</v>
      </c>
      <c r="K22" s="9">
        <f t="shared" si="3"/>
        <v>0</v>
      </c>
      <c r="L22" s="9">
        <f t="shared" si="3"/>
        <v>2329.2199999999998</v>
      </c>
      <c r="M22" s="9">
        <f t="shared" si="3"/>
        <v>0</v>
      </c>
      <c r="N22" s="9">
        <f t="shared" si="3"/>
        <v>0</v>
      </c>
      <c r="O22" s="10"/>
      <c r="P22" s="10"/>
      <c r="Q22" s="10"/>
      <c r="AA22" s="5"/>
      <c r="AB22" s="5"/>
    </row>
    <row r="23" spans="1:31" ht="15.75" customHeight="1">
      <c r="A23" s="1" t="s">
        <v>49</v>
      </c>
      <c r="B23" s="26">
        <f t="shared" si="2"/>
        <v>8011.52</v>
      </c>
      <c r="C23" s="10">
        <v>2264.52</v>
      </c>
      <c r="D23" s="10">
        <v>1642.57</v>
      </c>
      <c r="E23" s="10">
        <v>2111.13</v>
      </c>
      <c r="F23" s="10">
        <v>188.69</v>
      </c>
      <c r="G23" s="21"/>
      <c r="H23" s="21"/>
      <c r="I23" s="21">
        <v>574.89</v>
      </c>
      <c r="J23" s="21">
        <v>658.26</v>
      </c>
      <c r="K23" s="21">
        <v>195.53</v>
      </c>
      <c r="L23" s="21">
        <v>375.93</v>
      </c>
      <c r="M23" s="21"/>
      <c r="N23" s="21"/>
      <c r="O23" s="10"/>
      <c r="P23" s="10"/>
      <c r="Q23" s="10"/>
      <c r="AA23" s="5"/>
      <c r="AB23" s="5"/>
    </row>
    <row r="24" spans="1:31" ht="15.75" customHeight="1">
      <c r="A24" s="1" t="s">
        <v>50</v>
      </c>
      <c r="B24" s="26">
        <f t="shared" si="2"/>
        <v>350378.6</v>
      </c>
      <c r="C24" s="10">
        <v>180880.21</v>
      </c>
      <c r="D24" s="10">
        <v>2780.59</v>
      </c>
      <c r="E24" s="10">
        <v>54480.97</v>
      </c>
      <c r="F24" s="10">
        <v>2478.33</v>
      </c>
      <c r="G24" s="10"/>
      <c r="H24" s="10"/>
      <c r="I24" s="10">
        <v>109758.5</v>
      </c>
      <c r="J24" s="10"/>
      <c r="K24" s="10"/>
      <c r="L24" s="10"/>
      <c r="M24" s="10"/>
      <c r="N24" s="10"/>
      <c r="O24" s="14"/>
      <c r="P24" s="14"/>
      <c r="Q24" s="14"/>
      <c r="R24" s="14"/>
      <c r="AA24" s="5"/>
      <c r="AB24" s="5"/>
    </row>
    <row r="25" spans="1:31" ht="15.75" customHeight="1">
      <c r="A25" s="1" t="s">
        <v>51</v>
      </c>
      <c r="B25" s="9">
        <f>C25+D25+E25+F25+I25</f>
        <v>0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4"/>
      <c r="P25" s="14"/>
      <c r="Q25" s="14"/>
      <c r="R25" s="14"/>
      <c r="AA25" s="5"/>
      <c r="AB25" s="5"/>
    </row>
    <row r="26" spans="1:31" ht="15.75" customHeight="1">
      <c r="A26" s="1" t="s">
        <v>46</v>
      </c>
      <c r="B26" s="9"/>
      <c r="C26" s="10">
        <v>19.16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4"/>
      <c r="P26" s="14"/>
      <c r="Q26" s="14"/>
      <c r="R26" s="14"/>
      <c r="AA26" s="5"/>
      <c r="AB26" s="5"/>
    </row>
    <row r="27" spans="1:31" ht="15.75" customHeight="1">
      <c r="A27" s="1" t="s">
        <v>52</v>
      </c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R27" s="14"/>
      <c r="AA27" s="5"/>
    </row>
    <row r="28" spans="1:31" ht="15.75" customHeight="1">
      <c r="A28" s="1" t="s">
        <v>53</v>
      </c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R28" s="14"/>
      <c r="AA28" s="5"/>
    </row>
    <row r="29" spans="1:31" ht="15.75" customHeight="1">
      <c r="A29" s="1" t="s">
        <v>54</v>
      </c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R29" s="14"/>
      <c r="AA29" s="5"/>
    </row>
    <row r="30" spans="1:31" ht="15.75" customHeight="1">
      <c r="A30" s="1" t="s">
        <v>47</v>
      </c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R30" s="14"/>
      <c r="AC30" s="27"/>
    </row>
    <row r="31" spans="1:31" ht="15.75" customHeight="1">
      <c r="A31" s="1" t="s">
        <v>55</v>
      </c>
      <c r="B31" s="26">
        <f>SUM(C31:N31)</f>
        <v>350397.76</v>
      </c>
      <c r="C31" s="10">
        <f t="shared" ref="C31:N31" si="4">SUM(C24:C30)</f>
        <v>180899.37</v>
      </c>
      <c r="D31" s="10">
        <f t="shared" si="4"/>
        <v>2780.59</v>
      </c>
      <c r="E31" s="10">
        <f t="shared" si="4"/>
        <v>54480.97</v>
      </c>
      <c r="F31" s="10">
        <f t="shared" si="4"/>
        <v>2478.33</v>
      </c>
      <c r="G31" s="10">
        <f t="shared" si="4"/>
        <v>0</v>
      </c>
      <c r="H31" s="10">
        <f t="shared" si="4"/>
        <v>0</v>
      </c>
      <c r="I31" s="10">
        <f t="shared" si="4"/>
        <v>109758.5</v>
      </c>
      <c r="J31" s="10">
        <f t="shared" si="4"/>
        <v>0</v>
      </c>
      <c r="K31" s="10">
        <f t="shared" si="4"/>
        <v>0</v>
      </c>
      <c r="L31" s="10">
        <f t="shared" si="4"/>
        <v>0</v>
      </c>
      <c r="M31" s="10">
        <f t="shared" si="4"/>
        <v>0</v>
      </c>
      <c r="N31" s="10">
        <f t="shared" si="4"/>
        <v>0</v>
      </c>
      <c r="R31" s="14"/>
    </row>
    <row r="32" spans="1:31" ht="15.75" customHeight="1">
      <c r="A32" s="1" t="s">
        <v>56</v>
      </c>
      <c r="B32" s="26">
        <f>C32+E32+D32</f>
        <v>30127.11</v>
      </c>
      <c r="C32" s="10">
        <v>16651.45</v>
      </c>
      <c r="D32" s="10">
        <v>1232.27</v>
      </c>
      <c r="E32" s="10">
        <v>12243.39</v>
      </c>
      <c r="F32" s="10"/>
      <c r="H32" s="25"/>
      <c r="I32" s="25"/>
      <c r="J32" s="25"/>
      <c r="K32" s="25"/>
      <c r="L32" s="25"/>
      <c r="M32" s="25"/>
      <c r="N32" s="25"/>
    </row>
    <row r="33" spans="1:15" ht="15.75" customHeight="1">
      <c r="A33" s="1" t="s">
        <v>56</v>
      </c>
      <c r="B33" s="26">
        <f t="shared" ref="B33:B35" si="5">SUM(C33:G33)</f>
        <v>18775.18</v>
      </c>
      <c r="C33" s="10">
        <v>5793.63</v>
      </c>
      <c r="D33" s="10">
        <v>853.2</v>
      </c>
      <c r="E33" s="10">
        <v>12128.35</v>
      </c>
    </row>
    <row r="34" spans="1:15" ht="15.75" customHeight="1">
      <c r="A34" s="1" t="s">
        <v>56</v>
      </c>
      <c r="B34" s="26">
        <f t="shared" si="5"/>
        <v>0</v>
      </c>
      <c r="C34" s="10"/>
      <c r="D34" s="10"/>
      <c r="E34" s="10"/>
    </row>
    <row r="35" spans="1:15" ht="15.75" customHeight="1">
      <c r="A35" s="1" t="s">
        <v>56</v>
      </c>
      <c r="B35" s="26">
        <f t="shared" si="5"/>
        <v>0</v>
      </c>
      <c r="C35" s="10"/>
      <c r="D35" s="10"/>
      <c r="E35" s="10"/>
    </row>
    <row r="36" spans="1:15" ht="15.75" customHeight="1">
      <c r="A36" s="1" t="s">
        <v>57</v>
      </c>
      <c r="B36" s="15">
        <f t="shared" ref="B36:B37" si="6">SUM(C36:N36)</f>
        <v>2776944.6899999995</v>
      </c>
      <c r="C36" s="12">
        <f t="shared" ref="C36:E36" si="7">C12+C22+C23-C33-C31-C32-C34-C35</f>
        <v>677864.54</v>
      </c>
      <c r="D36" s="12">
        <f t="shared" si="7"/>
        <v>623142.23999999987</v>
      </c>
      <c r="E36" s="12">
        <f t="shared" si="7"/>
        <v>787380.26</v>
      </c>
      <c r="F36" s="12">
        <f t="shared" ref="F36:L36" si="8">F12+F22+F23-F33-F31-F32-F34</f>
        <v>69052.510000000009</v>
      </c>
      <c r="G36" s="12">
        <f t="shared" si="8"/>
        <v>0</v>
      </c>
      <c r="H36" s="12">
        <f t="shared" si="8"/>
        <v>0</v>
      </c>
      <c r="I36" s="12">
        <f t="shared" si="8"/>
        <v>108173.82</v>
      </c>
      <c r="J36" s="12">
        <f t="shared" si="8"/>
        <v>249535.26</v>
      </c>
      <c r="K36" s="12">
        <f t="shared" si="8"/>
        <v>54245.09</v>
      </c>
      <c r="L36" s="12">
        <f t="shared" si="8"/>
        <v>144838.37</v>
      </c>
      <c r="M36" s="12">
        <f>B59-M31</f>
        <v>42836.840000000026</v>
      </c>
      <c r="N36" s="12">
        <f>N12+N22+N23-N33-N31-N32-N34</f>
        <v>19875.759999999998</v>
      </c>
    </row>
    <row r="37" spans="1:15" ht="15.75" customHeight="1">
      <c r="A37" s="1" t="s">
        <v>110</v>
      </c>
      <c r="B37" s="9">
        <f t="shared" si="6"/>
        <v>2769551.6199999992</v>
      </c>
      <c r="C37" s="12">
        <f>284517.53+9091.86+379267.6</f>
        <v>672876.99</v>
      </c>
      <c r="D37" s="12">
        <f>289795.51+184435.27+148911.46</f>
        <v>623142.24</v>
      </c>
      <c r="E37" s="12">
        <f>215947.48+28592.54+543079.3</f>
        <v>787619.32000000007</v>
      </c>
      <c r="F37" s="12">
        <f>13453.42+55599.09</f>
        <v>69052.509999999995</v>
      </c>
      <c r="G37" s="12">
        <v>0</v>
      </c>
      <c r="H37" s="12">
        <v>0</v>
      </c>
      <c r="I37" s="12">
        <f>106837.6+1336.22</f>
        <v>108173.82</v>
      </c>
      <c r="J37" s="12">
        <v>249535.26</v>
      </c>
      <c r="K37" s="12">
        <f>44880.71+9364.38</f>
        <v>54245.09</v>
      </c>
      <c r="L37" s="12">
        <f>2909.35+46973+94956.02</f>
        <v>144838.37</v>
      </c>
      <c r="M37" s="12">
        <v>40192.26</v>
      </c>
      <c r="N37" s="12">
        <v>19875.759999999998</v>
      </c>
    </row>
    <row r="38" spans="1:15" ht="15.75" customHeight="1">
      <c r="A38" s="1" t="s">
        <v>59</v>
      </c>
      <c r="B38" s="9">
        <f t="shared" ref="B38:N38" si="9">B37-B36</f>
        <v>-7393.070000000298</v>
      </c>
      <c r="C38" s="9">
        <f t="shared" si="9"/>
        <v>-4987.5500000000466</v>
      </c>
      <c r="D38" s="9">
        <f t="shared" si="9"/>
        <v>0</v>
      </c>
      <c r="E38" s="9">
        <f t="shared" si="9"/>
        <v>239.06000000005588</v>
      </c>
      <c r="F38" s="9">
        <f t="shared" si="9"/>
        <v>0</v>
      </c>
      <c r="G38" s="9">
        <f t="shared" si="9"/>
        <v>0</v>
      </c>
      <c r="H38" s="9">
        <f t="shared" si="9"/>
        <v>0</v>
      </c>
      <c r="I38" s="9">
        <f t="shared" si="9"/>
        <v>0</v>
      </c>
      <c r="J38" s="9">
        <f t="shared" si="9"/>
        <v>0</v>
      </c>
      <c r="K38" s="9">
        <f t="shared" si="9"/>
        <v>0</v>
      </c>
      <c r="L38" s="9">
        <f t="shared" si="9"/>
        <v>0</v>
      </c>
      <c r="M38" s="9">
        <f t="shared" si="9"/>
        <v>-2644.5800000000236</v>
      </c>
      <c r="N38" s="9">
        <f t="shared" si="9"/>
        <v>0</v>
      </c>
      <c r="O38" s="12"/>
    </row>
    <row r="39" spans="1:15" ht="15.75" customHeight="1">
      <c r="A39" s="28"/>
      <c r="B39" s="16"/>
      <c r="C39" s="17"/>
      <c r="D39" s="17"/>
      <c r="E39" s="17"/>
      <c r="F39" s="17"/>
      <c r="G39" s="17" t="s">
        <v>60</v>
      </c>
      <c r="H39" s="17"/>
      <c r="I39" s="17"/>
      <c r="J39" s="17"/>
      <c r="K39" s="17"/>
      <c r="L39" s="17"/>
      <c r="M39" s="17"/>
      <c r="N39" s="17"/>
    </row>
    <row r="40" spans="1:15" ht="15.75" customHeight="1">
      <c r="A40" s="29" t="s">
        <v>61</v>
      </c>
      <c r="B40" s="16">
        <f>M9</f>
        <v>42875.080000000024</v>
      </c>
      <c r="C40" s="17" t="s">
        <v>3</v>
      </c>
      <c r="D40" s="17" t="s">
        <v>4</v>
      </c>
      <c r="E40" s="17" t="s">
        <v>5</v>
      </c>
      <c r="F40" s="17" t="s">
        <v>6</v>
      </c>
      <c r="G40" s="17" t="s">
        <v>34</v>
      </c>
      <c r="H40" s="17" t="s">
        <v>35</v>
      </c>
      <c r="I40" s="17" t="s">
        <v>8</v>
      </c>
      <c r="J40" s="17" t="s">
        <v>36</v>
      </c>
      <c r="K40" s="17" t="s">
        <v>37</v>
      </c>
      <c r="L40" s="17" t="s">
        <v>38</v>
      </c>
      <c r="M40" s="17" t="s">
        <v>12</v>
      </c>
      <c r="N40" s="17" t="s">
        <v>13</v>
      </c>
    </row>
    <row r="41" spans="1:15" ht="15.75" customHeight="1">
      <c r="A41" s="19" t="s">
        <v>62</v>
      </c>
      <c r="B41" s="10">
        <f>C41+E41+D41</f>
        <v>30127.11</v>
      </c>
      <c r="C41" s="10">
        <v>16651.45</v>
      </c>
      <c r="D41" s="10">
        <v>1232.27</v>
      </c>
      <c r="E41" s="10">
        <v>12243.39</v>
      </c>
      <c r="F41" s="10"/>
      <c r="H41" s="25"/>
      <c r="I41" s="25"/>
      <c r="J41" s="25"/>
      <c r="K41" s="25"/>
      <c r="L41" s="25"/>
      <c r="M41" s="25"/>
      <c r="N41" s="25"/>
    </row>
    <row r="42" spans="1:15" ht="15.75" customHeight="1">
      <c r="A42" s="10"/>
      <c r="B42" s="10">
        <f t="shared" ref="B42:B45" si="10">C42+D42+E42</f>
        <v>18775.18</v>
      </c>
      <c r="C42" s="10">
        <v>5793.63</v>
      </c>
      <c r="D42" s="10">
        <v>853.2</v>
      </c>
      <c r="E42" s="10">
        <v>12128.35</v>
      </c>
      <c r="H42" s="25"/>
      <c r="I42" s="25"/>
      <c r="J42" s="25"/>
      <c r="K42" s="25"/>
      <c r="L42" s="25"/>
      <c r="M42" s="25"/>
      <c r="N42" s="25"/>
    </row>
    <row r="43" spans="1:15" ht="15.75" customHeight="1">
      <c r="A43" s="21"/>
      <c r="B43" s="10">
        <f t="shared" si="10"/>
        <v>0</v>
      </c>
      <c r="C43" s="10"/>
      <c r="D43" s="10"/>
      <c r="E43" s="10"/>
      <c r="H43" s="25"/>
      <c r="I43" s="25"/>
      <c r="J43" s="25"/>
      <c r="K43" s="25"/>
      <c r="L43" s="25"/>
      <c r="M43" s="25"/>
      <c r="N43" s="25"/>
    </row>
    <row r="44" spans="1:15" ht="15.75" customHeight="1">
      <c r="A44" s="21"/>
      <c r="B44" s="10">
        <f t="shared" si="10"/>
        <v>0</v>
      </c>
      <c r="C44" s="10"/>
      <c r="D44" s="10"/>
      <c r="E44" s="10"/>
      <c r="F44" s="10"/>
      <c r="H44" s="21"/>
      <c r="I44" s="21"/>
      <c r="J44" s="21"/>
      <c r="K44" s="21"/>
      <c r="L44" s="21"/>
      <c r="M44" s="21"/>
      <c r="N44" s="21"/>
    </row>
    <row r="45" spans="1:15" ht="15.75" customHeight="1">
      <c r="A45" s="21"/>
      <c r="B45" s="10">
        <f t="shared" si="10"/>
        <v>0</v>
      </c>
      <c r="C45" s="10"/>
      <c r="D45" s="10"/>
      <c r="E45" s="10"/>
      <c r="F45" s="10"/>
      <c r="H45" s="21"/>
      <c r="I45" s="21"/>
      <c r="J45" s="21"/>
      <c r="K45" s="21"/>
      <c r="L45" s="21"/>
      <c r="M45" s="21"/>
      <c r="N45" s="21"/>
    </row>
    <row r="46" spans="1:15" ht="15.75" customHeight="1">
      <c r="A46" s="1" t="s">
        <v>63</v>
      </c>
      <c r="B46" s="26">
        <f t="shared" ref="B46:B47" si="11">M46</f>
        <v>48902.29</v>
      </c>
      <c r="C46" s="10">
        <f t="shared" ref="C46:L46" si="12">SUM(C41:C45)</f>
        <v>22445.08</v>
      </c>
      <c r="D46" s="10">
        <f t="shared" si="12"/>
        <v>2085.4700000000003</v>
      </c>
      <c r="E46" s="10">
        <f t="shared" si="12"/>
        <v>24371.739999999998</v>
      </c>
      <c r="F46" s="10">
        <f t="shared" si="12"/>
        <v>0</v>
      </c>
      <c r="G46" s="10">
        <f t="shared" si="12"/>
        <v>0</v>
      </c>
      <c r="H46" s="10">
        <f t="shared" si="12"/>
        <v>0</v>
      </c>
      <c r="I46" s="10">
        <f t="shared" si="12"/>
        <v>0</v>
      </c>
      <c r="J46" s="10">
        <f t="shared" si="12"/>
        <v>0</v>
      </c>
      <c r="K46" s="10">
        <f t="shared" si="12"/>
        <v>0</v>
      </c>
      <c r="L46" s="10">
        <f t="shared" si="12"/>
        <v>0</v>
      </c>
      <c r="M46" s="26">
        <f>SUM(C46:L46)</f>
        <v>48902.29</v>
      </c>
      <c r="N46" s="9"/>
    </row>
    <row r="47" spans="1:15" ht="15.75" customHeight="1">
      <c r="A47" s="1" t="s">
        <v>49</v>
      </c>
      <c r="B47" s="26">
        <f t="shared" si="11"/>
        <v>0</v>
      </c>
      <c r="D47" s="10"/>
      <c r="E47" s="10"/>
      <c r="F47" s="10"/>
      <c r="H47" s="9"/>
      <c r="I47" s="9"/>
      <c r="J47" s="9"/>
      <c r="K47" s="9"/>
      <c r="L47" s="9"/>
      <c r="M47" s="26"/>
      <c r="N47" s="9"/>
    </row>
    <row r="48" spans="1:15" ht="15.75" customHeight="1">
      <c r="A48" s="1" t="s">
        <v>64</v>
      </c>
      <c r="B48" s="9"/>
      <c r="C48" s="10"/>
      <c r="D48" s="10"/>
      <c r="E48" s="10"/>
      <c r="F48" s="10"/>
      <c r="H48" s="10"/>
      <c r="I48" s="10"/>
      <c r="J48" s="10"/>
      <c r="K48" s="10"/>
      <c r="L48" s="10"/>
      <c r="M48" s="10"/>
      <c r="N48" s="10"/>
    </row>
    <row r="49" spans="1:15" ht="15.75" customHeight="1">
      <c r="A49" s="21" t="s">
        <v>65</v>
      </c>
      <c r="C49" s="10"/>
      <c r="D49" s="10"/>
      <c r="E49" s="10"/>
      <c r="F49" s="10"/>
      <c r="H49" s="10"/>
      <c r="I49" s="10"/>
      <c r="J49" s="10"/>
      <c r="K49" s="10"/>
      <c r="L49" s="10"/>
      <c r="M49" s="10">
        <v>31042.82</v>
      </c>
      <c r="N49" s="10"/>
      <c r="O49" s="10"/>
    </row>
    <row r="50" spans="1:15" ht="15.75" customHeight="1">
      <c r="A50" s="21" t="s">
        <v>66</v>
      </c>
      <c r="C50" s="10"/>
      <c r="D50" s="10"/>
      <c r="E50" s="10"/>
      <c r="F50" s="10"/>
      <c r="H50" s="10"/>
      <c r="I50" s="10"/>
      <c r="J50" s="10"/>
      <c r="K50" s="10"/>
      <c r="L50" s="10"/>
      <c r="M50" s="10">
        <v>2214.4499999999998</v>
      </c>
      <c r="N50" s="10"/>
    </row>
    <row r="51" spans="1:15" ht="15.75" customHeight="1">
      <c r="A51" s="21" t="s">
        <v>67</v>
      </c>
      <c r="C51" s="10"/>
      <c r="D51" s="10"/>
      <c r="E51" s="10"/>
      <c r="F51" s="10"/>
      <c r="H51" s="10"/>
      <c r="I51" s="10"/>
      <c r="J51" s="10"/>
      <c r="K51" s="10"/>
      <c r="L51" s="10"/>
      <c r="M51" s="10">
        <f>2770.6+2770.6+647.95+647.95+3828.61</f>
        <v>10665.71</v>
      </c>
      <c r="N51" s="10"/>
    </row>
    <row r="52" spans="1:15" ht="15.75" customHeight="1">
      <c r="A52" s="21" t="s">
        <v>68</v>
      </c>
      <c r="B52" s="10"/>
      <c r="C52" s="10"/>
      <c r="D52" s="10"/>
      <c r="E52" s="10"/>
      <c r="F52" s="10"/>
      <c r="H52" s="10"/>
      <c r="I52" s="10"/>
      <c r="J52" s="10"/>
      <c r="K52" s="10"/>
      <c r="L52" s="10"/>
      <c r="M52" s="10">
        <v>1689.13</v>
      </c>
      <c r="N52" s="10"/>
    </row>
    <row r="53" spans="1:15" ht="15.75" customHeight="1">
      <c r="A53" s="21" t="s">
        <v>69</v>
      </c>
      <c r="B53" s="10"/>
      <c r="C53" s="10"/>
      <c r="D53" s="10"/>
      <c r="E53" s="10"/>
      <c r="F53" s="10"/>
      <c r="H53" s="10"/>
      <c r="I53" s="10"/>
      <c r="J53" s="10"/>
      <c r="K53" s="10"/>
      <c r="L53" s="10"/>
      <c r="M53" s="10">
        <v>243</v>
      </c>
      <c r="N53" s="10"/>
    </row>
    <row r="54" spans="1:15" ht="15.75" customHeight="1">
      <c r="A54" s="21" t="s">
        <v>70</v>
      </c>
      <c r="B54" s="10"/>
      <c r="C54" s="10"/>
      <c r="D54" s="10"/>
      <c r="E54" s="10"/>
      <c r="F54" s="10"/>
      <c r="H54" s="10"/>
      <c r="I54" s="10"/>
      <c r="J54" s="10"/>
      <c r="K54" s="10"/>
      <c r="L54" s="10"/>
      <c r="M54" s="10">
        <v>1215.23</v>
      </c>
      <c r="N54" s="10"/>
    </row>
    <row r="55" spans="1:15" ht="15.75" customHeight="1">
      <c r="A55" s="21" t="s">
        <v>71</v>
      </c>
      <c r="B55" s="10"/>
      <c r="C55" s="10"/>
      <c r="D55" s="10"/>
      <c r="E55" s="10"/>
      <c r="F55" s="10"/>
      <c r="H55" s="10"/>
      <c r="I55" s="10"/>
      <c r="J55" s="10"/>
      <c r="K55" s="10"/>
      <c r="L55" s="10"/>
      <c r="M55" s="10">
        <f>525.07+548</f>
        <v>1073.0700000000002</v>
      </c>
      <c r="N55" s="10"/>
    </row>
    <row r="56" spans="1:15" ht="15.75" customHeight="1">
      <c r="A56" s="21" t="s">
        <v>72</v>
      </c>
      <c r="B56" s="10"/>
      <c r="C56" s="10"/>
      <c r="D56" s="10"/>
      <c r="E56" s="10"/>
      <c r="F56" s="10"/>
      <c r="H56" s="10"/>
      <c r="I56" s="10"/>
      <c r="J56" s="10"/>
      <c r="K56" s="10"/>
      <c r="L56" s="10"/>
      <c r="M56" s="10">
        <f>569.96+227.16</f>
        <v>797.12</v>
      </c>
      <c r="N56" s="10"/>
    </row>
    <row r="57" spans="1:15" ht="15.75" customHeight="1">
      <c r="A57" s="21" t="s">
        <v>73</v>
      </c>
      <c r="B57" s="10"/>
      <c r="C57" s="10"/>
      <c r="D57" s="10"/>
      <c r="E57" s="10"/>
      <c r="F57" s="10"/>
      <c r="H57" s="10"/>
      <c r="I57" s="10"/>
      <c r="J57" s="10"/>
      <c r="K57" s="10"/>
      <c r="L57" s="10"/>
      <c r="M57" s="10"/>
      <c r="N57" s="10"/>
    </row>
    <row r="58" spans="1:15" ht="15.75" customHeight="1">
      <c r="A58" s="1" t="s">
        <v>74</v>
      </c>
      <c r="B58" s="26">
        <f>SUM(C58:M58)</f>
        <v>48940.53</v>
      </c>
      <c r="C58" s="10"/>
      <c r="D58" s="10"/>
      <c r="E58" s="10"/>
      <c r="F58" s="10"/>
      <c r="H58" s="9"/>
      <c r="I58" s="9"/>
      <c r="J58" s="9"/>
      <c r="K58" s="9"/>
      <c r="L58" s="9"/>
      <c r="M58" s="26">
        <f>SUM(M49:M57)</f>
        <v>48940.53</v>
      </c>
      <c r="N58" s="9"/>
    </row>
    <row r="59" spans="1:15" ht="15.75" customHeight="1">
      <c r="A59" s="1" t="s">
        <v>57</v>
      </c>
      <c r="B59" s="15">
        <f>B40+B46+B47-B58</f>
        <v>42836.840000000026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5" ht="15.75" customHeight="1">
      <c r="A60" s="1"/>
      <c r="B60" s="9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spans="1:15" ht="15.75" customHeight="1">
      <c r="A61" s="2" t="s">
        <v>75</v>
      </c>
      <c r="B61" s="3" t="s">
        <v>2</v>
      </c>
      <c r="C61" s="4" t="s">
        <v>3</v>
      </c>
      <c r="D61" s="4" t="s">
        <v>4</v>
      </c>
      <c r="E61" s="4" t="s">
        <v>5</v>
      </c>
      <c r="F61" s="4" t="s">
        <v>6</v>
      </c>
      <c r="G61" s="4" t="s">
        <v>7</v>
      </c>
      <c r="H61" s="4" t="s">
        <v>7</v>
      </c>
      <c r="I61" s="4" t="s">
        <v>8</v>
      </c>
      <c r="J61" s="4" t="s">
        <v>9</v>
      </c>
      <c r="K61" s="4" t="s">
        <v>9</v>
      </c>
      <c r="L61" s="4" t="s">
        <v>9</v>
      </c>
      <c r="M61" s="4" t="s">
        <v>12</v>
      </c>
      <c r="N61" s="4" t="s">
        <v>13</v>
      </c>
    </row>
    <row r="62" spans="1:15" ht="15.75" customHeight="1">
      <c r="A62" s="6" t="s">
        <v>14</v>
      </c>
      <c r="B62" s="6" t="s">
        <v>76</v>
      </c>
      <c r="C62" s="7" t="s">
        <v>16</v>
      </c>
      <c r="D62" s="7" t="s">
        <v>17</v>
      </c>
      <c r="E62" s="7" t="s">
        <v>18</v>
      </c>
      <c r="F62" s="7" t="s">
        <v>19</v>
      </c>
      <c r="G62" s="7" t="s">
        <v>20</v>
      </c>
      <c r="H62" s="7" t="s">
        <v>21</v>
      </c>
      <c r="I62" s="7" t="s">
        <v>22</v>
      </c>
      <c r="J62" s="7" t="s">
        <v>77</v>
      </c>
      <c r="K62" s="7" t="s">
        <v>24</v>
      </c>
      <c r="L62" s="7" t="s">
        <v>25</v>
      </c>
      <c r="M62" s="7" t="s">
        <v>26</v>
      </c>
      <c r="N62" s="7" t="s">
        <v>27</v>
      </c>
    </row>
    <row r="63" spans="1:15" ht="15.75" customHeight="1">
      <c r="A63" s="8" t="s">
        <v>28</v>
      </c>
      <c r="B63" s="9">
        <f t="shared" ref="B63:B64" si="13">SUM(C63:N63)</f>
        <v>42836.840000000026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>
        <f>B59</f>
        <v>42836.840000000026</v>
      </c>
      <c r="N63" s="10"/>
    </row>
    <row r="64" spans="1:15" ht="15.75" customHeight="1">
      <c r="A64" s="8" t="s">
        <v>29</v>
      </c>
      <c r="B64" s="9">
        <f t="shared" si="13"/>
        <v>2734107.8499999996</v>
      </c>
      <c r="C64" s="12">
        <f t="shared" ref="C64:L64" si="14">C36</f>
        <v>677864.54</v>
      </c>
      <c r="D64" s="12">
        <f t="shared" si="14"/>
        <v>623142.23999999987</v>
      </c>
      <c r="E64" s="12">
        <f t="shared" si="14"/>
        <v>787380.26</v>
      </c>
      <c r="F64" s="12">
        <f t="shared" si="14"/>
        <v>69052.510000000009</v>
      </c>
      <c r="G64" s="10">
        <f t="shared" si="14"/>
        <v>0</v>
      </c>
      <c r="H64" s="10">
        <f t="shared" si="14"/>
        <v>0</v>
      </c>
      <c r="I64" s="10">
        <f t="shared" si="14"/>
        <v>108173.82</v>
      </c>
      <c r="J64" s="10">
        <f t="shared" si="14"/>
        <v>249535.26</v>
      </c>
      <c r="K64" s="10">
        <f t="shared" si="14"/>
        <v>54245.09</v>
      </c>
      <c r="L64" s="10">
        <f t="shared" si="14"/>
        <v>144838.37</v>
      </c>
      <c r="M64" s="10"/>
      <c r="N64" s="10">
        <f>N36</f>
        <v>19875.759999999998</v>
      </c>
    </row>
    <row r="65" spans="1:19" ht="15.75" customHeight="1">
      <c r="A65" s="8" t="s">
        <v>30</v>
      </c>
      <c r="B65" s="9"/>
      <c r="C65" s="10"/>
      <c r="E65" s="10"/>
      <c r="F65" s="10"/>
      <c r="G65" s="10"/>
      <c r="H65" s="10"/>
      <c r="I65" s="10"/>
      <c r="J65" s="10"/>
      <c r="K65" s="10"/>
      <c r="L65" s="10"/>
      <c r="M65" s="10"/>
      <c r="N65" s="10"/>
    </row>
    <row r="66" spans="1:19" ht="15.75" customHeight="1">
      <c r="A66" s="8" t="s">
        <v>31</v>
      </c>
      <c r="B66" s="9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</row>
    <row r="67" spans="1:19" ht="15.75" customHeight="1">
      <c r="A67" s="8"/>
      <c r="B67" s="9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</row>
    <row r="68" spans="1:19" ht="15.75" customHeight="1">
      <c r="A68" s="1" t="s">
        <v>32</v>
      </c>
      <c r="B68" s="15">
        <f>SUM(C68:N68)</f>
        <v>2776944.6899999995</v>
      </c>
      <c r="C68" s="15">
        <f t="shared" ref="C68:N68" si="15">SUM(C63:C66)</f>
        <v>677864.54</v>
      </c>
      <c r="D68" s="15">
        <f t="shared" si="15"/>
        <v>623142.23999999987</v>
      </c>
      <c r="E68" s="15">
        <f t="shared" si="15"/>
        <v>787380.26</v>
      </c>
      <c r="F68" s="15">
        <f t="shared" si="15"/>
        <v>69052.510000000009</v>
      </c>
      <c r="G68" s="15">
        <f t="shared" si="15"/>
        <v>0</v>
      </c>
      <c r="H68" s="15">
        <f t="shared" si="15"/>
        <v>0</v>
      </c>
      <c r="I68" s="15">
        <f t="shared" si="15"/>
        <v>108173.82</v>
      </c>
      <c r="J68" s="15">
        <f t="shared" si="15"/>
        <v>249535.26</v>
      </c>
      <c r="K68" s="15">
        <f t="shared" si="15"/>
        <v>54245.09</v>
      </c>
      <c r="L68" s="15">
        <f t="shared" si="15"/>
        <v>144838.37</v>
      </c>
      <c r="M68" s="15">
        <f t="shared" si="15"/>
        <v>42836.840000000026</v>
      </c>
      <c r="N68" s="15">
        <f t="shared" si="15"/>
        <v>19875.759999999998</v>
      </c>
    </row>
    <row r="69" spans="1:19" ht="15.75" customHeight="1">
      <c r="A69" s="21"/>
      <c r="B69" s="21"/>
      <c r="C69" s="10"/>
      <c r="D69" s="10"/>
      <c r="E69" s="10"/>
      <c r="F69" s="10"/>
    </row>
    <row r="70" spans="1:19" ht="15.75" customHeight="1">
      <c r="A70" s="21" t="str">
        <f>A1</f>
        <v xml:space="preserve">Month: February 2025                                                                                                                                </v>
      </c>
      <c r="B70" s="21"/>
      <c r="D70" s="10"/>
      <c r="E70" s="10"/>
      <c r="G70" s="10"/>
      <c r="H70" s="10"/>
      <c r="I70" s="10"/>
    </row>
    <row r="71" spans="1:19" ht="15.75" customHeight="1">
      <c r="A71" s="10"/>
      <c r="B71" s="27" t="s">
        <v>78</v>
      </c>
      <c r="C71" s="27" t="s">
        <v>79</v>
      </c>
      <c r="D71" s="27" t="s">
        <v>80</v>
      </c>
      <c r="E71" s="27" t="s">
        <v>81</v>
      </c>
      <c r="F71" s="11" t="s">
        <v>82</v>
      </c>
      <c r="G71" s="10"/>
      <c r="H71" s="10"/>
      <c r="I71" s="10"/>
    </row>
    <row r="72" spans="1:19" ht="15.75" customHeight="1">
      <c r="A72" s="30" t="s">
        <v>83</v>
      </c>
      <c r="B72" s="10"/>
      <c r="C72" s="10">
        <v>352586.07</v>
      </c>
      <c r="D72" s="10">
        <f>C107</f>
        <v>23634.21</v>
      </c>
      <c r="E72" s="10">
        <f>D93</f>
        <v>0</v>
      </c>
      <c r="F72" s="10">
        <f t="shared" ref="F72:F73" si="16">(C72-D72+E72)-B72</f>
        <v>328951.86</v>
      </c>
      <c r="G72" s="10"/>
      <c r="H72" s="10"/>
      <c r="I72" s="10">
        <f>C72-D72</f>
        <v>328951.86</v>
      </c>
      <c r="O72" s="14"/>
    </row>
    <row r="73" spans="1:19" ht="15.75" customHeight="1">
      <c r="A73" s="30" t="s">
        <v>84</v>
      </c>
      <c r="B73" s="10">
        <f>B37-M37</f>
        <v>2729359.3599999994</v>
      </c>
      <c r="C73" s="10">
        <f>2289054.66+97763.04</f>
        <v>2386817.7000000002</v>
      </c>
      <c r="D73" s="10">
        <f>D89</f>
        <v>0</v>
      </c>
      <c r="E73" s="10">
        <f>E85</f>
        <v>0</v>
      </c>
      <c r="F73" s="10">
        <f t="shared" si="16"/>
        <v>-342541.65999999922</v>
      </c>
      <c r="H73" s="10"/>
      <c r="I73" s="10">
        <f>C73+E73</f>
        <v>2386817.7000000002</v>
      </c>
    </row>
    <row r="74" spans="1:19" ht="15.75" customHeight="1">
      <c r="A74" s="30"/>
      <c r="B74" s="10"/>
      <c r="C74" s="10"/>
      <c r="D74" s="10"/>
      <c r="F74" s="31">
        <f>F72+F73</f>
        <v>-13589.799999999232</v>
      </c>
      <c r="G74" s="10"/>
      <c r="H74" s="10"/>
      <c r="I74" s="10">
        <f>I72+I73</f>
        <v>2715769.56</v>
      </c>
      <c r="O74" s="14"/>
    </row>
    <row r="75" spans="1:19" ht="15.75" customHeight="1">
      <c r="A75" s="30" t="s">
        <v>28</v>
      </c>
      <c r="B75" s="10">
        <f>B59</f>
        <v>42836.840000000026</v>
      </c>
      <c r="C75" s="10">
        <v>46723.15</v>
      </c>
      <c r="D75" s="10">
        <f>J90</f>
        <v>1571.29</v>
      </c>
      <c r="E75" s="10">
        <f>J96</f>
        <v>0</v>
      </c>
      <c r="F75" s="10">
        <f>(C75-D75+E75)-B75</f>
        <v>2315.019999999975</v>
      </c>
      <c r="G75" s="10"/>
      <c r="H75" s="10"/>
      <c r="I75" s="10"/>
    </row>
    <row r="76" spans="1:19" ht="15.75" customHeight="1">
      <c r="A76" s="8"/>
      <c r="B76" s="10"/>
      <c r="C76" s="10" t="s">
        <v>85</v>
      </c>
      <c r="D76" s="10"/>
      <c r="E76" s="10" t="s">
        <v>86</v>
      </c>
      <c r="F76" s="31">
        <f>F74+F75</f>
        <v>-11274.779999999257</v>
      </c>
      <c r="G76" s="10"/>
      <c r="H76" s="10"/>
      <c r="I76" s="10"/>
      <c r="J76" s="32"/>
      <c r="K76" s="32"/>
      <c r="L76" s="32"/>
      <c r="M76" s="32"/>
      <c r="N76" s="32"/>
    </row>
    <row r="77" spans="1:19" ht="15.75" customHeight="1">
      <c r="A77" s="8"/>
      <c r="B77" s="10"/>
      <c r="C77" s="10"/>
      <c r="D77" s="10"/>
      <c r="E77" s="10"/>
      <c r="F77" s="10"/>
      <c r="G77" s="10"/>
      <c r="H77" s="10"/>
      <c r="I77" s="10"/>
      <c r="J77" s="32"/>
      <c r="K77" s="32"/>
      <c r="L77" s="32"/>
      <c r="M77" s="32"/>
      <c r="N77" s="32"/>
    </row>
    <row r="78" spans="1:19" ht="15.75" customHeight="1">
      <c r="A78" s="27"/>
      <c r="B78" s="71" t="s">
        <v>87</v>
      </c>
      <c r="C78" s="72"/>
      <c r="D78" s="73" t="s">
        <v>88</v>
      </c>
      <c r="E78" s="74"/>
      <c r="F78" s="23" t="s">
        <v>89</v>
      </c>
      <c r="J78" s="33" t="s">
        <v>90</v>
      </c>
      <c r="K78" s="34"/>
      <c r="L78" s="34"/>
      <c r="M78" s="32"/>
      <c r="N78" s="32"/>
      <c r="O78" s="32"/>
      <c r="P78" s="32"/>
      <c r="Q78" s="32"/>
    </row>
    <row r="79" spans="1:19" ht="15.75" customHeight="1">
      <c r="A79" s="35">
        <v>45575</v>
      </c>
      <c r="B79" s="23">
        <v>18568</v>
      </c>
      <c r="C79" s="14">
        <v>86</v>
      </c>
      <c r="D79" s="36" t="s">
        <v>91</v>
      </c>
      <c r="E79" s="37">
        <v>0</v>
      </c>
      <c r="H79" s="55">
        <v>45714</v>
      </c>
      <c r="I79" s="23">
        <v>8316</v>
      </c>
      <c r="J79" s="56">
        <v>227.13</v>
      </c>
      <c r="L79" s="8"/>
      <c r="S79" s="14"/>
    </row>
    <row r="80" spans="1:19" ht="15.75" customHeight="1">
      <c r="A80" s="35">
        <v>45575</v>
      </c>
      <c r="B80" s="23">
        <v>18573</v>
      </c>
      <c r="C80" s="14">
        <v>143.28</v>
      </c>
      <c r="D80" s="38" t="s">
        <v>92</v>
      </c>
      <c r="E80" s="39">
        <v>0</v>
      </c>
      <c r="F80" s="22"/>
      <c r="H80" s="55">
        <v>45714</v>
      </c>
      <c r="I80" s="23">
        <v>8317</v>
      </c>
      <c r="J80" s="56">
        <v>243</v>
      </c>
      <c r="L80" s="8"/>
      <c r="S80" s="14"/>
    </row>
    <row r="81" spans="1:19" ht="15.75" customHeight="1">
      <c r="A81" s="35">
        <v>45672</v>
      </c>
      <c r="B81" s="23">
        <v>18735</v>
      </c>
      <c r="C81" s="14">
        <v>43</v>
      </c>
      <c r="D81" s="38" t="s">
        <v>93</v>
      </c>
      <c r="E81" s="39">
        <v>0</v>
      </c>
      <c r="F81" s="22"/>
      <c r="H81" s="40">
        <v>45714</v>
      </c>
      <c r="I81" s="41" t="s">
        <v>71</v>
      </c>
      <c r="J81" s="56">
        <v>1101.1600000000001</v>
      </c>
      <c r="K81" s="8"/>
      <c r="L81" s="8"/>
      <c r="S81" s="14"/>
    </row>
    <row r="82" spans="1:19" ht="15.75" customHeight="1">
      <c r="A82" s="35">
        <v>45672</v>
      </c>
      <c r="B82" s="41">
        <v>18767</v>
      </c>
      <c r="C82" s="14">
        <v>6170</v>
      </c>
      <c r="D82" s="38" t="s">
        <v>94</v>
      </c>
      <c r="E82" s="39">
        <v>0</v>
      </c>
      <c r="F82" s="22"/>
      <c r="J82" s="10"/>
      <c r="K82" s="8"/>
      <c r="L82" s="8"/>
      <c r="S82" s="14"/>
    </row>
    <row r="83" spans="1:19" ht="15.75" customHeight="1">
      <c r="A83" s="55">
        <v>45700</v>
      </c>
      <c r="B83" s="57">
        <v>18788</v>
      </c>
      <c r="C83" s="56">
        <v>35</v>
      </c>
      <c r="D83" s="38" t="s">
        <v>95</v>
      </c>
      <c r="E83" s="39">
        <v>0</v>
      </c>
      <c r="J83" s="10"/>
      <c r="K83" s="8"/>
      <c r="L83" s="8"/>
      <c r="S83" s="14"/>
    </row>
    <row r="84" spans="1:19" ht="15.75" customHeight="1">
      <c r="A84" s="55">
        <v>45700</v>
      </c>
      <c r="B84" s="57">
        <v>18790</v>
      </c>
      <c r="C84" s="56">
        <v>274.06</v>
      </c>
      <c r="D84" s="38" t="s">
        <v>96</v>
      </c>
      <c r="E84" s="39">
        <v>0</v>
      </c>
      <c r="F84" s="75" t="s">
        <v>97</v>
      </c>
      <c r="G84" s="74"/>
      <c r="H84" s="23"/>
      <c r="I84" s="23"/>
      <c r="J84" s="10"/>
      <c r="K84" s="8"/>
      <c r="L84" s="8"/>
      <c r="S84" s="14"/>
    </row>
    <row r="85" spans="1:19" ht="15.75" customHeight="1">
      <c r="A85" s="55">
        <v>45700</v>
      </c>
      <c r="B85" s="57">
        <v>18797</v>
      </c>
      <c r="C85" s="56">
        <v>3033.23</v>
      </c>
      <c r="D85" s="42"/>
      <c r="E85" s="43">
        <f>E79+E80+E81+E82+E83+E84</f>
        <v>0</v>
      </c>
      <c r="F85" s="44"/>
      <c r="G85" s="45"/>
      <c r="H85" s="45"/>
      <c r="I85" s="45"/>
      <c r="J85" s="10"/>
      <c r="K85" s="8"/>
      <c r="L85" s="8"/>
      <c r="S85" s="14"/>
    </row>
    <row r="86" spans="1:19" ht="15.75" customHeight="1">
      <c r="A86" s="55">
        <v>45700</v>
      </c>
      <c r="B86" s="57">
        <v>18807</v>
      </c>
      <c r="C86" s="56">
        <v>225.23</v>
      </c>
      <c r="D86" s="46" t="s">
        <v>98</v>
      </c>
      <c r="F86" s="23" t="s">
        <v>99</v>
      </c>
      <c r="G86" s="27"/>
      <c r="H86" s="27"/>
      <c r="I86" s="27"/>
      <c r="J86" s="10"/>
      <c r="K86" s="8"/>
      <c r="L86" s="8"/>
      <c r="S86" s="14"/>
    </row>
    <row r="87" spans="1:19" ht="15.75" customHeight="1">
      <c r="A87" s="55">
        <v>45700</v>
      </c>
      <c r="B87" s="57">
        <v>18808</v>
      </c>
      <c r="C87" s="56">
        <v>237.88</v>
      </c>
      <c r="D87" s="47"/>
      <c r="F87" s="23" t="s">
        <v>100</v>
      </c>
      <c r="G87" s="27"/>
      <c r="H87" s="27"/>
      <c r="I87" s="27"/>
      <c r="J87" s="10"/>
      <c r="K87" s="8"/>
      <c r="L87" s="8"/>
      <c r="S87" s="14"/>
    </row>
    <row r="88" spans="1:19" ht="15.75" customHeight="1">
      <c r="A88" s="55">
        <v>45700</v>
      </c>
      <c r="B88" s="57">
        <v>18812</v>
      </c>
      <c r="C88" s="56">
        <v>220</v>
      </c>
      <c r="D88" s="14"/>
      <c r="F88" s="23" t="s">
        <v>101</v>
      </c>
      <c r="G88" s="27"/>
      <c r="H88" s="27"/>
      <c r="I88" s="27"/>
      <c r="J88" s="10"/>
      <c r="K88" s="8"/>
      <c r="L88" s="8"/>
      <c r="S88" s="14"/>
    </row>
    <row r="89" spans="1:19" ht="15.75" customHeight="1">
      <c r="A89" s="55">
        <v>45700</v>
      </c>
      <c r="B89" s="57">
        <v>18814</v>
      </c>
      <c r="C89" s="56">
        <v>900</v>
      </c>
      <c r="D89" s="48">
        <f>SUM(D87:D88)</f>
        <v>0</v>
      </c>
      <c r="F89" s="23" t="s">
        <v>102</v>
      </c>
      <c r="G89" s="27"/>
      <c r="H89" s="27"/>
      <c r="I89" s="27"/>
      <c r="J89" s="10"/>
      <c r="K89" s="8"/>
      <c r="L89" s="8"/>
      <c r="S89" s="14"/>
    </row>
    <row r="90" spans="1:19" ht="15.75" customHeight="1">
      <c r="A90" s="55">
        <v>45714</v>
      </c>
      <c r="B90" s="57">
        <v>18832</v>
      </c>
      <c r="C90" s="56">
        <v>1009.41</v>
      </c>
      <c r="F90" s="23" t="s">
        <v>103</v>
      </c>
      <c r="G90" s="27"/>
      <c r="H90" s="27"/>
      <c r="I90" s="27"/>
      <c r="J90" s="49">
        <f>SUM(J79:J89)</f>
        <v>1571.29</v>
      </c>
      <c r="K90" s="8"/>
      <c r="L90" s="8"/>
      <c r="S90" s="14"/>
    </row>
    <row r="91" spans="1:19" ht="15.75" customHeight="1">
      <c r="A91" s="55">
        <v>45714</v>
      </c>
      <c r="B91" s="57">
        <v>18833</v>
      </c>
      <c r="C91" s="56">
        <v>10047.290000000001</v>
      </c>
      <c r="F91" s="23" t="s">
        <v>104</v>
      </c>
      <c r="G91" s="27"/>
      <c r="H91" s="27"/>
      <c r="I91" s="27"/>
      <c r="J91" s="14"/>
      <c r="K91" s="8"/>
      <c r="L91" s="8"/>
      <c r="S91" s="14"/>
    </row>
    <row r="92" spans="1:19" ht="15.75" customHeight="1">
      <c r="A92" s="55">
        <v>45714</v>
      </c>
      <c r="B92" s="57">
        <v>18834</v>
      </c>
      <c r="C92" s="56">
        <v>1209.83</v>
      </c>
      <c r="D92" s="33" t="s">
        <v>105</v>
      </c>
      <c r="E92" s="32"/>
      <c r="F92" s="23" t="s">
        <v>106</v>
      </c>
      <c r="G92" s="27"/>
      <c r="H92" s="27"/>
      <c r="I92" s="27"/>
      <c r="J92" s="33" t="s">
        <v>107</v>
      </c>
      <c r="K92" s="8"/>
      <c r="L92" s="8"/>
      <c r="S92" s="14"/>
    </row>
    <row r="93" spans="1:19" ht="15.75" customHeight="1">
      <c r="A93" s="35"/>
      <c r="C93" s="14"/>
      <c r="D93" s="47"/>
      <c r="E93" s="32"/>
      <c r="F93" s="14"/>
      <c r="J93" s="50"/>
      <c r="K93" s="8"/>
      <c r="L93" s="8"/>
      <c r="S93" s="14"/>
    </row>
    <row r="94" spans="1:19" ht="15" customHeight="1">
      <c r="A94" s="35"/>
      <c r="B94" s="23"/>
      <c r="C94" s="14"/>
      <c r="D94" s="14"/>
      <c r="E94" s="32"/>
      <c r="F94" s="14"/>
      <c r="G94" s="14"/>
      <c r="H94" s="14"/>
      <c r="I94" s="14"/>
      <c r="J94" s="50"/>
      <c r="K94" s="8"/>
      <c r="L94" s="8"/>
      <c r="S94" s="14"/>
    </row>
    <row r="95" spans="1:19" ht="15" customHeight="1">
      <c r="A95" s="35"/>
      <c r="C95" s="14"/>
      <c r="D95" s="14"/>
      <c r="E95" s="32"/>
      <c r="F95" s="14"/>
      <c r="G95" s="14"/>
      <c r="H95" s="14"/>
      <c r="I95" s="14"/>
      <c r="J95" s="50"/>
      <c r="K95" s="8"/>
      <c r="L95" s="8"/>
      <c r="S95" s="14"/>
    </row>
    <row r="96" spans="1:19" ht="15" customHeight="1">
      <c r="A96" s="35"/>
      <c r="B96" s="23"/>
      <c r="C96" s="14"/>
      <c r="D96" s="14"/>
      <c r="E96" s="32"/>
      <c r="F96" s="14"/>
      <c r="G96" s="14"/>
      <c r="H96" s="51"/>
      <c r="I96" s="8"/>
      <c r="J96" s="52">
        <f>SUM(J93:J95)</f>
        <v>0</v>
      </c>
      <c r="Q96" s="14"/>
    </row>
    <row r="97" spans="1:17" ht="15" customHeight="1">
      <c r="A97" s="35"/>
      <c r="C97" s="14"/>
      <c r="D97" s="14"/>
      <c r="E97" s="32"/>
      <c r="F97" s="14"/>
      <c r="G97" s="14"/>
      <c r="H97" s="51"/>
      <c r="I97" s="8"/>
      <c r="J97" s="8"/>
      <c r="Q97" s="14"/>
    </row>
    <row r="98" spans="1:17" ht="15" customHeight="1">
      <c r="A98" s="35"/>
      <c r="B98" s="23"/>
      <c r="C98" s="14"/>
      <c r="D98" s="14"/>
      <c r="E98" s="32"/>
      <c r="F98" s="14"/>
      <c r="G98" s="14"/>
      <c r="H98" s="51"/>
      <c r="I98" s="8"/>
      <c r="J98" s="8"/>
      <c r="Q98" s="14"/>
    </row>
    <row r="99" spans="1:17" ht="15" customHeight="1">
      <c r="A99" s="35"/>
      <c r="B99" s="23"/>
      <c r="C99" s="14"/>
      <c r="D99" s="14"/>
      <c r="E99" s="32"/>
      <c r="F99" s="14"/>
      <c r="G99" s="14"/>
      <c r="H99" s="51"/>
      <c r="I99" s="8"/>
      <c r="J99" s="8"/>
      <c r="Q99" s="14"/>
    </row>
    <row r="100" spans="1:17" ht="15" customHeight="1">
      <c r="A100" s="35"/>
      <c r="B100" s="23"/>
      <c r="C100" s="14"/>
      <c r="D100" s="14"/>
      <c r="E100" s="32"/>
      <c r="F100" s="14"/>
      <c r="G100" s="14"/>
      <c r="H100" s="51"/>
      <c r="I100" s="8"/>
      <c r="J100" s="8"/>
      <c r="Q100" s="14"/>
    </row>
    <row r="101" spans="1:17" ht="15" customHeight="1">
      <c r="A101" s="35"/>
      <c r="B101" s="23"/>
      <c r="C101" s="14"/>
      <c r="D101" s="14"/>
      <c r="E101" s="32"/>
      <c r="F101" s="14"/>
      <c r="G101" s="14"/>
      <c r="H101" s="51"/>
      <c r="I101" s="8"/>
      <c r="J101" s="8"/>
      <c r="Q101" s="14"/>
    </row>
    <row r="102" spans="1:17" ht="15" customHeight="1">
      <c r="A102" s="35"/>
      <c r="B102" s="23"/>
      <c r="C102" s="14"/>
      <c r="D102" s="14"/>
      <c r="E102" s="32"/>
      <c r="F102" s="14"/>
      <c r="G102" s="14"/>
      <c r="H102" s="51"/>
      <c r="I102" s="8"/>
      <c r="J102" s="8"/>
      <c r="Q102" s="14"/>
    </row>
    <row r="103" spans="1:17" ht="15" customHeight="1">
      <c r="A103" s="35"/>
      <c r="B103" s="23"/>
      <c r="C103" s="14"/>
      <c r="D103" s="14"/>
      <c r="E103" s="32"/>
      <c r="F103" s="14"/>
      <c r="G103" s="14"/>
      <c r="H103" s="51"/>
      <c r="I103" s="8"/>
      <c r="J103" s="8"/>
      <c r="Q103" s="14"/>
    </row>
    <row r="104" spans="1:17" ht="15" customHeight="1">
      <c r="A104" s="35"/>
      <c r="B104" s="23"/>
      <c r="C104" s="14"/>
      <c r="D104" s="14"/>
      <c r="E104" s="32"/>
      <c r="F104" s="14"/>
      <c r="G104" s="14"/>
      <c r="H104" s="51"/>
      <c r="I104" s="8"/>
      <c r="J104" s="8"/>
      <c r="Q104" s="14"/>
    </row>
    <row r="105" spans="1:17" ht="15" customHeight="1">
      <c r="A105" s="35"/>
      <c r="B105" s="23"/>
      <c r="C105" s="14"/>
      <c r="D105" s="14"/>
      <c r="E105" s="32"/>
      <c r="F105" s="14"/>
      <c r="G105" s="14"/>
      <c r="H105" s="51"/>
      <c r="I105" s="8"/>
      <c r="J105" s="8"/>
      <c r="Q105" s="14"/>
    </row>
    <row r="106" spans="1:17" ht="15" customHeight="1">
      <c r="A106" s="35"/>
      <c r="B106" s="23"/>
      <c r="C106" s="14"/>
      <c r="D106" s="14"/>
      <c r="E106" s="32"/>
      <c r="F106" s="14"/>
      <c r="G106" s="14"/>
      <c r="H106" s="51"/>
      <c r="I106" s="8"/>
      <c r="J106" s="8"/>
      <c r="Q106" s="14"/>
    </row>
    <row r="107" spans="1:17" ht="15.75" customHeight="1">
      <c r="C107" s="48">
        <f>SUM(C79:C106)</f>
        <v>23634.21</v>
      </c>
      <c r="D107" s="14"/>
      <c r="E107" s="32"/>
      <c r="F107" s="14"/>
      <c r="G107" s="14"/>
      <c r="H107" s="51"/>
      <c r="I107" s="8"/>
      <c r="J107" s="8"/>
      <c r="Q107" s="14"/>
    </row>
    <row r="108" spans="1:17" ht="15.75" customHeight="1">
      <c r="C108" s="14"/>
      <c r="D108" s="32"/>
      <c r="E108" s="14"/>
      <c r="F108" s="14"/>
      <c r="G108" s="51"/>
      <c r="H108" s="8"/>
      <c r="I108" s="8"/>
      <c r="P108" s="14"/>
    </row>
    <row r="109" spans="1:17" ht="15.75" customHeight="1">
      <c r="C109" s="14"/>
      <c r="D109" s="32"/>
      <c r="E109" s="14"/>
      <c r="F109" s="14"/>
      <c r="G109" s="51"/>
      <c r="H109" s="8"/>
      <c r="I109" s="8"/>
      <c r="P109" s="14"/>
    </row>
    <row r="110" spans="1:17" ht="15.75" customHeight="1">
      <c r="C110" s="14"/>
      <c r="D110" s="32"/>
      <c r="E110" s="14"/>
      <c r="F110" s="14"/>
      <c r="G110" s="51"/>
      <c r="H110" s="8"/>
      <c r="I110" s="8"/>
      <c r="P110" s="14"/>
    </row>
    <row r="111" spans="1:17" ht="15.75" customHeight="1">
      <c r="C111" s="14"/>
      <c r="D111" s="32"/>
      <c r="E111" s="14"/>
      <c r="F111" s="14"/>
      <c r="G111" s="51"/>
      <c r="H111" s="8"/>
      <c r="I111" s="8"/>
      <c r="P111" s="14"/>
    </row>
    <row r="112" spans="1:17" ht="15.75" customHeight="1">
      <c r="C112" s="14"/>
      <c r="D112" s="32"/>
      <c r="E112" s="14"/>
      <c r="F112" s="14"/>
      <c r="G112" s="51"/>
      <c r="H112" s="8"/>
      <c r="I112" s="8"/>
      <c r="P112" s="14"/>
    </row>
    <row r="113" spans="2:16" ht="15.75" customHeight="1">
      <c r="C113" s="14"/>
      <c r="D113" s="32"/>
      <c r="E113" s="14"/>
      <c r="F113" s="14"/>
      <c r="G113" s="51"/>
      <c r="H113" s="8"/>
      <c r="I113" s="8"/>
      <c r="P113" s="14"/>
    </row>
    <row r="114" spans="2:16" ht="15.75" customHeight="1">
      <c r="C114" s="14"/>
      <c r="D114" s="32"/>
      <c r="E114" s="14"/>
      <c r="F114" s="14"/>
      <c r="G114" s="51"/>
      <c r="H114" s="8"/>
      <c r="I114" s="8"/>
      <c r="P114" s="14"/>
    </row>
    <row r="115" spans="2:16" ht="15.75" customHeight="1">
      <c r="C115" s="14"/>
      <c r="D115" s="32"/>
      <c r="E115" s="14"/>
      <c r="F115" s="14"/>
      <c r="G115" s="51"/>
      <c r="H115" s="8"/>
      <c r="I115" s="8"/>
      <c r="P115" s="14"/>
    </row>
    <row r="116" spans="2:16" ht="15.75" customHeight="1">
      <c r="B116" s="22"/>
      <c r="C116" s="14"/>
      <c r="D116" s="32"/>
      <c r="E116" s="14"/>
      <c r="F116" s="14"/>
      <c r="G116" s="51"/>
      <c r="H116" s="8"/>
      <c r="I116" s="8"/>
      <c r="P116" s="14"/>
    </row>
    <row r="117" spans="2:16" ht="15.75" customHeight="1">
      <c r="C117" s="14"/>
      <c r="D117" s="32"/>
      <c r="E117" s="14"/>
      <c r="F117" s="14"/>
      <c r="G117" s="51"/>
      <c r="H117" s="8"/>
      <c r="I117" s="8"/>
      <c r="P117" s="14"/>
    </row>
    <row r="118" spans="2:16" ht="15.75" customHeight="1">
      <c r="C118" s="14"/>
      <c r="D118" s="32"/>
      <c r="E118" s="14"/>
      <c r="F118" s="14"/>
      <c r="G118" s="51"/>
      <c r="H118" s="8"/>
      <c r="I118" s="8"/>
      <c r="P118" s="14"/>
    </row>
    <row r="119" spans="2:16" ht="15.75" customHeight="1">
      <c r="C119" s="14"/>
      <c r="D119" s="32"/>
      <c r="E119" s="14"/>
      <c r="F119" s="14"/>
      <c r="G119" s="51"/>
      <c r="H119" s="8"/>
      <c r="I119" s="8"/>
      <c r="P119" s="14"/>
    </row>
    <row r="120" spans="2:16" ht="15.75" customHeight="1">
      <c r="B120" s="14"/>
      <c r="C120" s="14"/>
      <c r="D120" s="32"/>
      <c r="E120" s="14"/>
      <c r="F120" s="14"/>
      <c r="G120" s="51"/>
      <c r="H120" s="8"/>
      <c r="I120" s="8"/>
      <c r="P120" s="14"/>
    </row>
    <row r="121" spans="2:16" ht="15.75" customHeight="1">
      <c r="B121" s="14"/>
      <c r="C121" s="14"/>
      <c r="D121" s="32"/>
      <c r="E121" s="14"/>
      <c r="F121" s="14"/>
      <c r="G121" s="51"/>
      <c r="H121" s="8"/>
      <c r="I121" s="8"/>
      <c r="P121" s="14"/>
    </row>
    <row r="122" spans="2:16" ht="15.75" customHeight="1">
      <c r="B122" s="14"/>
      <c r="C122" s="14"/>
      <c r="D122" s="32"/>
      <c r="E122" s="14"/>
      <c r="F122" s="14"/>
      <c r="G122" s="51"/>
      <c r="H122" s="8"/>
      <c r="I122" s="8"/>
      <c r="P122" s="14"/>
    </row>
    <row r="123" spans="2:16" ht="15.75" customHeight="1">
      <c r="B123" s="14"/>
      <c r="C123" s="22"/>
      <c r="H123" s="8"/>
      <c r="I123" s="8"/>
    </row>
    <row r="124" spans="2:16" ht="15.75" customHeight="1">
      <c r="B124" s="14"/>
      <c r="E124" s="14"/>
    </row>
    <row r="125" spans="2:16" ht="15.75" customHeight="1">
      <c r="B125" s="14"/>
    </row>
    <row r="126" spans="2:16" ht="15.75" customHeight="1">
      <c r="B126" s="14"/>
      <c r="E126" s="14"/>
    </row>
    <row r="127" spans="2:16" ht="15.75" customHeight="1">
      <c r="B127" s="14"/>
    </row>
    <row r="128" spans="2:16" ht="15.75" customHeight="1">
      <c r="B128" s="14"/>
    </row>
    <row r="129" spans="1:3" ht="15.75" customHeight="1">
      <c r="B129" s="14"/>
      <c r="C129" s="22"/>
    </row>
    <row r="130" spans="1:3" ht="15.75" customHeight="1">
      <c r="B130" s="14"/>
    </row>
    <row r="131" spans="1:3" ht="15.75" customHeight="1">
      <c r="B131" s="14"/>
    </row>
    <row r="132" spans="1:3" ht="15.75" customHeight="1">
      <c r="B132" s="14"/>
    </row>
    <row r="133" spans="1:3" ht="15.75" customHeight="1">
      <c r="B133" s="14"/>
    </row>
    <row r="134" spans="1:3" ht="15.75" customHeight="1">
      <c r="A134" s="22"/>
      <c r="B134" s="14"/>
    </row>
    <row r="135" spans="1:3" ht="15.75" customHeight="1">
      <c r="A135" s="22"/>
      <c r="B135" s="14"/>
    </row>
    <row r="136" spans="1:3" ht="15.75" customHeight="1">
      <c r="A136" s="53"/>
      <c r="B136" s="14"/>
    </row>
    <row r="137" spans="1:3" ht="15.75" customHeight="1">
      <c r="A137" s="53"/>
      <c r="B137" s="14"/>
    </row>
    <row r="138" spans="1:3" ht="15.75" customHeight="1">
      <c r="A138" s="53"/>
      <c r="B138" s="14"/>
    </row>
    <row r="139" spans="1:3" ht="15.75" customHeight="1">
      <c r="A139" s="53"/>
      <c r="B139" s="14"/>
    </row>
    <row r="140" spans="1:3" ht="15.75" customHeight="1">
      <c r="A140" s="53"/>
      <c r="B140" s="14"/>
    </row>
    <row r="141" spans="1:3" ht="15.75" customHeight="1">
      <c r="A141" s="53"/>
      <c r="B141" s="14"/>
    </row>
    <row r="142" spans="1:3" ht="15.75" customHeight="1">
      <c r="A142" s="53"/>
      <c r="B142" s="14"/>
    </row>
    <row r="143" spans="1:3" ht="15.75" customHeight="1">
      <c r="A143" s="53"/>
      <c r="B143" s="14"/>
    </row>
    <row r="144" spans="1:3" ht="15.75" customHeight="1">
      <c r="A144" s="53"/>
      <c r="B144" s="14"/>
    </row>
    <row r="145" spans="1:2" ht="15.75" customHeight="1">
      <c r="A145" s="53"/>
      <c r="B145" s="14"/>
    </row>
    <row r="146" spans="1:2" ht="15.75" customHeight="1">
      <c r="A146" s="53"/>
      <c r="B146" s="14"/>
    </row>
    <row r="147" spans="1:2" ht="15.75" customHeight="1">
      <c r="A147" s="53"/>
      <c r="B147" s="14"/>
    </row>
    <row r="148" spans="1:2" ht="15.75" customHeight="1">
      <c r="A148" s="53"/>
    </row>
    <row r="149" spans="1:2" ht="15.75" customHeight="1">
      <c r="A149" s="53"/>
      <c r="B149" s="14"/>
    </row>
    <row r="150" spans="1:2" ht="15.75" customHeight="1">
      <c r="A150" s="53"/>
    </row>
    <row r="151" spans="1:2" ht="15.75" customHeight="1">
      <c r="A151" s="53"/>
    </row>
    <row r="152" spans="1:2" ht="15.75" customHeight="1"/>
    <row r="153" spans="1:2" ht="15.75" customHeight="1"/>
    <row r="154" spans="1:2" ht="15.75" customHeight="1"/>
    <row r="155" spans="1:2" ht="15.75" customHeight="1"/>
    <row r="156" spans="1:2" ht="15.75" customHeight="1"/>
    <row r="157" spans="1:2" ht="15.75" customHeight="1"/>
    <row r="158" spans="1:2" ht="15.75" customHeight="1"/>
    <row r="159" spans="1:2" ht="15.75" customHeight="1"/>
    <row r="160" spans="1:2" ht="15.75" customHeight="1"/>
    <row r="161" spans="1:1" ht="15.75" customHeight="1"/>
    <row r="162" spans="1:1" ht="15.75" customHeight="1"/>
    <row r="163" spans="1:1" ht="15.75" customHeight="1"/>
    <row r="164" spans="1:1" ht="15.75" customHeight="1"/>
    <row r="165" spans="1:1" ht="15.75" customHeight="1">
      <c r="A165" s="53"/>
    </row>
    <row r="166" spans="1:1" ht="15.75" customHeight="1"/>
    <row r="167" spans="1:1" ht="15.75" customHeight="1"/>
    <row r="168" spans="1:1" ht="15.75" customHeight="1"/>
    <row r="169" spans="1:1" ht="15.75" customHeight="1"/>
    <row r="170" spans="1:1" ht="15.75" customHeight="1"/>
    <row r="171" spans="1:1" ht="15.75" customHeight="1"/>
    <row r="172" spans="1:1" ht="15.75" customHeight="1"/>
    <row r="173" spans="1:1" ht="15.75" customHeight="1"/>
    <row r="174" spans="1:1" ht="15.75" customHeight="1"/>
    <row r="175" spans="1:1" ht="15.75" customHeight="1"/>
    <row r="176" spans="1:1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1:A12"/>
    <mergeCell ref="B78:C78"/>
    <mergeCell ref="D78:E78"/>
    <mergeCell ref="F84:G84"/>
  </mergeCells>
  <printOptions gridLines="1"/>
  <pageMargins left="0.7" right="0.7" top="0.75" bottom="0.75" header="0" footer="0"/>
  <pageSetup orientation="landscape"/>
  <rowBreaks count="2" manualBreakCount="2">
    <brk id="38" man="1"/>
    <brk id="7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000"/>
  <sheetViews>
    <sheetView workbookViewId="0"/>
  </sheetViews>
  <sheetFormatPr defaultColWidth="14.42578125" defaultRowHeight="15" customHeight="1"/>
  <cols>
    <col min="1" max="1" width="16.7109375" customWidth="1"/>
    <col min="3" max="3" width="16" customWidth="1"/>
    <col min="4" max="4" width="16.140625" customWidth="1"/>
    <col min="5" max="5" width="16.7109375" customWidth="1"/>
    <col min="6" max="6" width="13.28515625" customWidth="1"/>
    <col min="7" max="7" width="14.5703125" customWidth="1"/>
    <col min="9" max="14" width="14.140625" customWidth="1"/>
    <col min="15" max="15" width="12.85546875" customWidth="1"/>
    <col min="16" max="16" width="12.5703125" customWidth="1"/>
    <col min="17" max="17" width="8.7109375" customWidth="1"/>
    <col min="18" max="18" width="13.42578125" customWidth="1"/>
    <col min="19" max="31" width="8.7109375" customWidth="1"/>
  </cols>
  <sheetData>
    <row r="1" spans="1:31">
      <c r="A1" s="1" t="s">
        <v>111</v>
      </c>
      <c r="B1" s="1"/>
      <c r="C1" s="1"/>
      <c r="D1" s="1"/>
      <c r="E1" s="1"/>
      <c r="F1" s="1"/>
      <c r="G1" s="1"/>
    </row>
    <row r="2" spans="1:31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ht="26.25">
      <c r="A3" s="6" t="s">
        <v>14</v>
      </c>
      <c r="B3" s="6" t="s">
        <v>15</v>
      </c>
      <c r="C3" s="7" t="s">
        <v>16</v>
      </c>
      <c r="D3" s="7" t="s">
        <v>17</v>
      </c>
      <c r="E3" s="7" t="s">
        <v>18</v>
      </c>
      <c r="F3" s="7" t="s">
        <v>19</v>
      </c>
      <c r="G3" s="7" t="s">
        <v>20</v>
      </c>
      <c r="H3" s="7" t="s">
        <v>21</v>
      </c>
      <c r="I3" s="7" t="s">
        <v>22</v>
      </c>
      <c r="J3" s="7" t="s">
        <v>23</v>
      </c>
      <c r="K3" s="7" t="s">
        <v>24</v>
      </c>
      <c r="L3" s="7" t="s">
        <v>25</v>
      </c>
      <c r="M3" s="7" t="s">
        <v>26</v>
      </c>
      <c r="N3" s="7" t="s">
        <v>27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>
      <c r="A4" s="8" t="s">
        <v>28</v>
      </c>
      <c r="B4" s="9">
        <v>42836.840000000026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>
        <v>42836.840000000026</v>
      </c>
      <c r="N4" s="10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>
      <c r="A5" s="8" t="s">
        <v>29</v>
      </c>
      <c r="B5" s="9">
        <v>2734107.8499999996</v>
      </c>
      <c r="C5" s="12">
        <v>677864.54</v>
      </c>
      <c r="D5" s="12">
        <v>623142.23999999987</v>
      </c>
      <c r="E5" s="12">
        <v>787380.26</v>
      </c>
      <c r="F5" s="12">
        <v>69052.510000000009</v>
      </c>
      <c r="G5" s="10">
        <v>0</v>
      </c>
      <c r="H5" s="10">
        <v>0</v>
      </c>
      <c r="I5" s="10">
        <v>108173.82</v>
      </c>
      <c r="J5" s="10">
        <v>249535.26</v>
      </c>
      <c r="K5" s="10">
        <v>54245.09</v>
      </c>
      <c r="L5" s="10">
        <v>144838.37</v>
      </c>
      <c r="M5" s="10"/>
      <c r="N5" s="10">
        <v>19875.759999999998</v>
      </c>
      <c r="O5" s="13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1">
      <c r="A6" s="8" t="s">
        <v>30</v>
      </c>
      <c r="B6" s="9"/>
      <c r="C6" s="10"/>
      <c r="D6" s="54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31">
      <c r="A7" s="8" t="s">
        <v>31</v>
      </c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4"/>
    </row>
    <row r="8" spans="1:31">
      <c r="A8" s="8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4"/>
      <c r="AA8" s="5"/>
      <c r="AB8" s="5"/>
    </row>
    <row r="9" spans="1:31">
      <c r="A9" s="1" t="s">
        <v>32</v>
      </c>
      <c r="B9" s="15">
        <f t="shared" ref="B9:N9" si="0">SUM(B4:B8)</f>
        <v>2776944.6899999995</v>
      </c>
      <c r="C9" s="15">
        <f t="shared" si="0"/>
        <v>677864.54</v>
      </c>
      <c r="D9" s="15">
        <f t="shared" si="0"/>
        <v>623142.23999999987</v>
      </c>
      <c r="E9" s="15">
        <f t="shared" si="0"/>
        <v>787380.26</v>
      </c>
      <c r="F9" s="15">
        <f t="shared" si="0"/>
        <v>69052.510000000009</v>
      </c>
      <c r="G9" s="15">
        <f t="shared" si="0"/>
        <v>0</v>
      </c>
      <c r="H9" s="15">
        <f t="shared" si="0"/>
        <v>0</v>
      </c>
      <c r="I9" s="15">
        <f t="shared" si="0"/>
        <v>108173.82</v>
      </c>
      <c r="J9" s="15">
        <f t="shared" si="0"/>
        <v>249535.26</v>
      </c>
      <c r="K9" s="15">
        <f t="shared" si="0"/>
        <v>54245.09</v>
      </c>
      <c r="L9" s="15">
        <f t="shared" si="0"/>
        <v>144838.37</v>
      </c>
      <c r="M9" s="15">
        <f t="shared" si="0"/>
        <v>42836.840000000026</v>
      </c>
      <c r="N9" s="15">
        <f t="shared" si="0"/>
        <v>19875.759999999998</v>
      </c>
      <c r="AA9" s="5"/>
      <c r="AB9" s="5"/>
    </row>
    <row r="10" spans="1:31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4"/>
      <c r="AA10" s="5"/>
      <c r="AB10" s="5"/>
    </row>
    <row r="11" spans="1:31">
      <c r="A11" s="69" t="s">
        <v>33</v>
      </c>
      <c r="B11" s="16"/>
      <c r="C11" s="17" t="s">
        <v>3</v>
      </c>
      <c r="D11" s="17" t="s">
        <v>4</v>
      </c>
      <c r="E11" s="17" t="s">
        <v>5</v>
      </c>
      <c r="F11" s="17" t="s">
        <v>6</v>
      </c>
      <c r="G11" s="17" t="s">
        <v>34</v>
      </c>
      <c r="H11" s="17" t="s">
        <v>35</v>
      </c>
      <c r="I11" s="17" t="s">
        <v>8</v>
      </c>
      <c r="J11" s="17" t="s">
        <v>36</v>
      </c>
      <c r="K11" s="17" t="s">
        <v>37</v>
      </c>
      <c r="L11" s="17" t="s">
        <v>38</v>
      </c>
      <c r="M11" s="17" t="s">
        <v>12</v>
      </c>
      <c r="N11" s="17" t="s">
        <v>13</v>
      </c>
      <c r="AA11" s="5"/>
      <c r="AB11" s="5"/>
    </row>
    <row r="12" spans="1:31">
      <c r="A12" s="70"/>
      <c r="B12" s="16">
        <f>SUM(C12:N12)</f>
        <v>2776944.6899999995</v>
      </c>
      <c r="C12" s="18">
        <f t="shared" ref="C12:N12" si="1">C9</f>
        <v>677864.54</v>
      </c>
      <c r="D12" s="18">
        <f t="shared" si="1"/>
        <v>623142.23999999987</v>
      </c>
      <c r="E12" s="18">
        <f t="shared" si="1"/>
        <v>787380.26</v>
      </c>
      <c r="F12" s="18">
        <f t="shared" si="1"/>
        <v>69052.510000000009</v>
      </c>
      <c r="G12" s="18">
        <f t="shared" si="1"/>
        <v>0</v>
      </c>
      <c r="H12" s="18">
        <f t="shared" si="1"/>
        <v>0</v>
      </c>
      <c r="I12" s="18">
        <f t="shared" si="1"/>
        <v>108173.82</v>
      </c>
      <c r="J12" s="18">
        <f t="shared" si="1"/>
        <v>249535.26</v>
      </c>
      <c r="K12" s="18">
        <f t="shared" si="1"/>
        <v>54245.09</v>
      </c>
      <c r="L12" s="18">
        <f t="shared" si="1"/>
        <v>144838.37</v>
      </c>
      <c r="M12" s="18">
        <f t="shared" si="1"/>
        <v>42836.840000000026</v>
      </c>
      <c r="N12" s="18">
        <f t="shared" si="1"/>
        <v>19875.759999999998</v>
      </c>
      <c r="O12" s="14"/>
      <c r="AA12" s="5"/>
      <c r="AB12" s="5"/>
    </row>
    <row r="13" spans="1:31">
      <c r="A13" s="19" t="s">
        <v>39</v>
      </c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AA13" s="5"/>
      <c r="AB13" s="5"/>
    </row>
    <row r="14" spans="1:31">
      <c r="A14" s="21" t="s">
        <v>112</v>
      </c>
      <c r="B14" s="10"/>
      <c r="C14" s="10">
        <v>13084.45</v>
      </c>
      <c r="D14" s="10">
        <v>2975</v>
      </c>
      <c r="E14" s="10">
        <v>35788.589999999997</v>
      </c>
      <c r="F14" s="10"/>
      <c r="G14" s="10"/>
      <c r="H14" s="10"/>
      <c r="I14" s="10"/>
      <c r="J14" s="10"/>
      <c r="K14" s="10"/>
      <c r="L14" s="10">
        <v>588.83000000000004</v>
      </c>
      <c r="M14" s="10">
        <v>524.55999999999995</v>
      </c>
      <c r="N14" s="10"/>
      <c r="O14" s="14"/>
      <c r="AA14" s="5"/>
      <c r="AB14" s="5"/>
    </row>
    <row r="15" spans="1:31">
      <c r="A15" s="20" t="s">
        <v>41</v>
      </c>
      <c r="B15" s="10"/>
      <c r="C15" s="10"/>
      <c r="D15" s="10"/>
      <c r="E15" s="10"/>
      <c r="F15" s="10"/>
      <c r="AA15" s="5"/>
      <c r="AB15" s="5"/>
    </row>
    <row r="16" spans="1:31">
      <c r="A16" s="21" t="s">
        <v>42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4"/>
      <c r="AA16" s="5"/>
      <c r="AB16" s="5"/>
    </row>
    <row r="17" spans="1:31">
      <c r="A17" s="21" t="s">
        <v>43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22"/>
      <c r="P17" s="22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5"/>
      <c r="AB17" s="5"/>
      <c r="AC17" s="23"/>
      <c r="AD17" s="23"/>
      <c r="AE17" s="23"/>
    </row>
    <row r="18" spans="1:31">
      <c r="A18" s="21" t="s">
        <v>44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22"/>
      <c r="P18" s="22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5"/>
      <c r="AB18" s="5"/>
      <c r="AC18" s="23"/>
      <c r="AD18" s="23"/>
      <c r="AE18" s="23"/>
    </row>
    <row r="19" spans="1:31">
      <c r="A19" s="21" t="s">
        <v>45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AA19" s="5"/>
      <c r="AB19" s="5"/>
    </row>
    <row r="20" spans="1:31">
      <c r="A20" s="21" t="s">
        <v>46</v>
      </c>
      <c r="B20" s="10"/>
      <c r="C20" s="10"/>
      <c r="D20" s="10"/>
      <c r="E20" s="10"/>
      <c r="G20" s="10"/>
      <c r="H20" s="10"/>
      <c r="I20" s="10"/>
      <c r="J20" s="10"/>
      <c r="K20" s="10"/>
      <c r="L20" s="10"/>
      <c r="M20" s="10"/>
      <c r="N20" s="10"/>
      <c r="AA20" s="5"/>
      <c r="AB20" s="5"/>
    </row>
    <row r="21" spans="1:31" ht="15.75" customHeight="1">
      <c r="A21" s="21" t="s">
        <v>47</v>
      </c>
      <c r="B21" s="10"/>
      <c r="C21" s="10"/>
      <c r="D21" s="10"/>
      <c r="E21" s="10"/>
      <c r="F21" s="10"/>
      <c r="H21" s="24"/>
      <c r="I21" s="24"/>
      <c r="J21" s="10"/>
      <c r="K21" s="10"/>
      <c r="L21" s="10"/>
      <c r="M21" s="10"/>
      <c r="N21" s="10"/>
      <c r="O21" s="25"/>
      <c r="P21" s="25"/>
      <c r="Q21" s="25"/>
      <c r="AA21" s="5"/>
      <c r="AB21" s="5"/>
    </row>
    <row r="22" spans="1:31" ht="15.75" customHeight="1">
      <c r="A22" s="1" t="s">
        <v>48</v>
      </c>
      <c r="B22" s="26">
        <f t="shared" ref="B22:B24" si="2">SUM(C22:N22)</f>
        <v>52961.429999999993</v>
      </c>
      <c r="C22" s="9">
        <f t="shared" ref="C22:N22" si="3">SUM(C14:C21)</f>
        <v>13084.45</v>
      </c>
      <c r="D22" s="9">
        <f t="shared" si="3"/>
        <v>2975</v>
      </c>
      <c r="E22" s="9">
        <f t="shared" si="3"/>
        <v>35788.589999999997</v>
      </c>
      <c r="F22" s="9">
        <f t="shared" si="3"/>
        <v>0</v>
      </c>
      <c r="G22" s="9">
        <f t="shared" si="3"/>
        <v>0</v>
      </c>
      <c r="H22" s="9">
        <f t="shared" si="3"/>
        <v>0</v>
      </c>
      <c r="I22" s="9">
        <f t="shared" si="3"/>
        <v>0</v>
      </c>
      <c r="J22" s="9">
        <f t="shared" si="3"/>
        <v>0</v>
      </c>
      <c r="K22" s="9">
        <f t="shared" si="3"/>
        <v>0</v>
      </c>
      <c r="L22" s="9">
        <f t="shared" si="3"/>
        <v>588.83000000000004</v>
      </c>
      <c r="M22" s="9">
        <f t="shared" si="3"/>
        <v>524.55999999999995</v>
      </c>
      <c r="N22" s="9">
        <f t="shared" si="3"/>
        <v>0</v>
      </c>
      <c r="O22" s="10"/>
      <c r="P22" s="10"/>
      <c r="Q22" s="10"/>
      <c r="AA22" s="5"/>
      <c r="AB22" s="5"/>
    </row>
    <row r="23" spans="1:31" ht="15.75" customHeight="1">
      <c r="A23" s="1" t="s">
        <v>49</v>
      </c>
      <c r="B23" s="26">
        <f t="shared" si="2"/>
        <v>8379.8200000000015</v>
      </c>
      <c r="C23" s="10">
        <v>2065.9</v>
      </c>
      <c r="D23" s="10">
        <v>1913.2</v>
      </c>
      <c r="E23" s="10">
        <v>2418.19</v>
      </c>
      <c r="F23" s="10">
        <v>212.01</v>
      </c>
      <c r="G23" s="21"/>
      <c r="H23" s="21"/>
      <c r="I23" s="21">
        <v>332.12</v>
      </c>
      <c r="J23" s="21">
        <v>766.14</v>
      </c>
      <c r="K23" s="21">
        <v>227.57</v>
      </c>
      <c r="L23" s="21">
        <v>444.69</v>
      </c>
      <c r="M23" s="21"/>
      <c r="N23" s="21"/>
      <c r="O23" s="10"/>
      <c r="P23" s="10"/>
      <c r="Q23" s="10"/>
      <c r="AA23" s="5"/>
      <c r="AB23" s="5"/>
    </row>
    <row r="24" spans="1:31" ht="15.75" customHeight="1">
      <c r="A24" s="1" t="s">
        <v>50</v>
      </c>
      <c r="B24" s="26">
        <f t="shared" si="2"/>
        <v>52417.52</v>
      </c>
      <c r="C24" s="10">
        <v>21898.58</v>
      </c>
      <c r="D24" s="10">
        <v>9030.2999999999993</v>
      </c>
      <c r="E24" s="10">
        <v>15138.51</v>
      </c>
      <c r="F24" s="10">
        <v>6350.13</v>
      </c>
      <c r="G24" s="10"/>
      <c r="H24" s="10"/>
      <c r="I24" s="10"/>
      <c r="J24" s="10"/>
      <c r="K24" s="10"/>
      <c r="L24" s="10"/>
      <c r="M24" s="10"/>
      <c r="N24" s="10"/>
      <c r="O24" s="14"/>
      <c r="P24" s="14"/>
      <c r="Q24" s="14"/>
      <c r="R24" s="14"/>
      <c r="AA24" s="5"/>
      <c r="AB24" s="5"/>
    </row>
    <row r="25" spans="1:31" ht="15.75" customHeight="1">
      <c r="A25" s="1" t="s">
        <v>113</v>
      </c>
      <c r="B25" s="9">
        <f>C25+D25+E25+F25+I25</f>
        <v>19.12</v>
      </c>
      <c r="C25" s="10">
        <v>19.12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4"/>
      <c r="P25" s="14"/>
      <c r="Q25" s="14"/>
      <c r="R25" s="14"/>
      <c r="AA25" s="5"/>
      <c r="AB25" s="5"/>
    </row>
    <row r="26" spans="1:31" ht="15.75" customHeight="1">
      <c r="A26" s="1" t="s">
        <v>46</v>
      </c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4"/>
      <c r="P26" s="14"/>
      <c r="Q26" s="14"/>
      <c r="R26" s="14"/>
      <c r="AA26" s="5"/>
      <c r="AB26" s="5"/>
    </row>
    <row r="27" spans="1:31" ht="15.75" customHeight="1">
      <c r="A27" s="1" t="s">
        <v>52</v>
      </c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R27" s="14"/>
      <c r="AA27" s="5"/>
    </row>
    <row r="28" spans="1:31" ht="15.75" customHeight="1">
      <c r="A28" s="1" t="s">
        <v>53</v>
      </c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R28" s="14"/>
      <c r="AA28" s="5"/>
    </row>
    <row r="29" spans="1:31" ht="15.75" customHeight="1">
      <c r="A29" s="1" t="s">
        <v>54</v>
      </c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R29" s="14"/>
      <c r="AA29" s="5"/>
    </row>
    <row r="30" spans="1:31" ht="15.75" customHeight="1">
      <c r="A30" s="1" t="s">
        <v>47</v>
      </c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R30" s="14"/>
      <c r="AC30" s="27"/>
    </row>
    <row r="31" spans="1:31" ht="15.75" customHeight="1">
      <c r="A31" s="1" t="s">
        <v>55</v>
      </c>
      <c r="B31" s="26">
        <f>SUM(C31:N31)</f>
        <v>52436.639999999999</v>
      </c>
      <c r="C31" s="10">
        <f t="shared" ref="C31:N31" si="4">SUM(C24:C30)</f>
        <v>21917.7</v>
      </c>
      <c r="D31" s="10">
        <f t="shared" si="4"/>
        <v>9030.2999999999993</v>
      </c>
      <c r="E31" s="10">
        <f t="shared" si="4"/>
        <v>15138.51</v>
      </c>
      <c r="F31" s="10">
        <f t="shared" si="4"/>
        <v>6350.13</v>
      </c>
      <c r="G31" s="10">
        <f t="shared" si="4"/>
        <v>0</v>
      </c>
      <c r="H31" s="10">
        <f t="shared" si="4"/>
        <v>0</v>
      </c>
      <c r="I31" s="10">
        <f t="shared" si="4"/>
        <v>0</v>
      </c>
      <c r="J31" s="10">
        <f t="shared" si="4"/>
        <v>0</v>
      </c>
      <c r="K31" s="10">
        <f t="shared" si="4"/>
        <v>0</v>
      </c>
      <c r="L31" s="10">
        <f t="shared" si="4"/>
        <v>0</v>
      </c>
      <c r="M31" s="10">
        <f t="shared" si="4"/>
        <v>0</v>
      </c>
      <c r="N31" s="10">
        <f t="shared" si="4"/>
        <v>0</v>
      </c>
      <c r="R31" s="14"/>
    </row>
    <row r="32" spans="1:31" ht="15.75" customHeight="1">
      <c r="A32" s="1" t="s">
        <v>56</v>
      </c>
      <c r="B32" s="26">
        <f>C32+E32+D32</f>
        <v>15251.43</v>
      </c>
      <c r="C32" s="10">
        <v>5793.63</v>
      </c>
      <c r="D32" s="10">
        <v>853.2</v>
      </c>
      <c r="E32" s="10">
        <v>8604.6</v>
      </c>
      <c r="F32" s="10"/>
      <c r="H32" s="25"/>
      <c r="I32" s="25"/>
      <c r="J32" s="25"/>
      <c r="K32" s="25"/>
      <c r="L32" s="25"/>
      <c r="M32" s="25"/>
      <c r="N32" s="25"/>
    </row>
    <row r="33" spans="1:15" ht="15.75" customHeight="1">
      <c r="A33" s="1" t="s">
        <v>56</v>
      </c>
      <c r="B33" s="26">
        <f t="shared" ref="B33:B35" si="5">SUM(C33:G33)</f>
        <v>27044.199999999997</v>
      </c>
      <c r="C33" s="10">
        <v>18753.689999999999</v>
      </c>
      <c r="D33" s="10">
        <v>1232.27</v>
      </c>
      <c r="E33" s="10">
        <v>7058.24</v>
      </c>
    </row>
    <row r="34" spans="1:15" ht="15.75" customHeight="1">
      <c r="A34" s="1" t="s">
        <v>56</v>
      </c>
      <c r="B34" s="26">
        <f t="shared" si="5"/>
        <v>0</v>
      </c>
      <c r="C34" s="10"/>
      <c r="D34" s="10"/>
      <c r="E34" s="10"/>
    </row>
    <row r="35" spans="1:15" ht="15.75" customHeight="1">
      <c r="A35" s="1" t="s">
        <v>56</v>
      </c>
      <c r="B35" s="26">
        <f t="shared" si="5"/>
        <v>0</v>
      </c>
      <c r="C35" s="10"/>
      <c r="D35" s="10"/>
      <c r="E35" s="10"/>
    </row>
    <row r="36" spans="1:15" ht="15.75" customHeight="1">
      <c r="A36" s="1" t="s">
        <v>57</v>
      </c>
      <c r="B36" s="15">
        <f t="shared" ref="B36:B37" si="6">SUM(C36:N36)</f>
        <v>2742795.21</v>
      </c>
      <c r="C36" s="12">
        <f t="shared" ref="C36:E36" si="7">C12+C22+C23-C33-C31-C32-C34-C35</f>
        <v>646549.87000000011</v>
      </c>
      <c r="D36" s="12">
        <f t="shared" si="7"/>
        <v>616914.66999999981</v>
      </c>
      <c r="E36" s="12">
        <f t="shared" si="7"/>
        <v>794785.69</v>
      </c>
      <c r="F36" s="12">
        <f>F12+F22+F23-F31-F32-F33-F34</f>
        <v>62914.390000000007</v>
      </c>
      <c r="G36" s="12">
        <f t="shared" ref="G36:L36" si="8">G12+G22+G23-G33-G31-G32-G34</f>
        <v>0</v>
      </c>
      <c r="H36" s="12">
        <f t="shared" si="8"/>
        <v>0</v>
      </c>
      <c r="I36" s="12">
        <f t="shared" si="8"/>
        <v>108505.94</v>
      </c>
      <c r="J36" s="12">
        <f t="shared" si="8"/>
        <v>250301.40000000002</v>
      </c>
      <c r="K36" s="12">
        <f t="shared" si="8"/>
        <v>54472.659999999996</v>
      </c>
      <c r="L36" s="12">
        <f t="shared" si="8"/>
        <v>145871.88999999998</v>
      </c>
      <c r="M36" s="12">
        <f>B59-M31</f>
        <v>42602.940000000039</v>
      </c>
      <c r="N36" s="12">
        <f>N12+N22+N23-N33-N31-N32-N34</f>
        <v>19875.759999999998</v>
      </c>
    </row>
    <row r="37" spans="1:15" ht="15.75" customHeight="1">
      <c r="A37" s="1" t="s">
        <v>114</v>
      </c>
      <c r="B37" s="9">
        <f t="shared" si="6"/>
        <v>2789589.09</v>
      </c>
      <c r="C37" s="12">
        <f>275101.44+9091.86+379267.6</f>
        <v>663460.89999999991</v>
      </c>
      <c r="D37" s="12">
        <f>292598.24+184435.27+148911.46</f>
        <v>625944.97</v>
      </c>
      <c r="E37" s="12">
        <f>238491.42+28592.54+543079.3</f>
        <v>810163.26</v>
      </c>
      <c r="F37" s="12">
        <f>13665.43+55599.09</f>
        <v>69264.51999999999</v>
      </c>
      <c r="G37" s="12">
        <v>0</v>
      </c>
      <c r="H37" s="12">
        <v>0</v>
      </c>
      <c r="I37" s="12">
        <f>107169.72+1336.22</f>
        <v>108505.94</v>
      </c>
      <c r="J37" s="12">
        <f>249535.26+766.14</f>
        <v>250301.40000000002</v>
      </c>
      <c r="K37" s="12">
        <f>45108.28+9364.38</f>
        <v>54472.659999999996</v>
      </c>
      <c r="L37" s="12">
        <f>3498.18+46973+95400.71</f>
        <v>145871.89000000001</v>
      </c>
      <c r="M37" s="12">
        <v>41727.79</v>
      </c>
      <c r="N37" s="12">
        <v>19875.759999999998</v>
      </c>
    </row>
    <row r="38" spans="1:15" ht="15.75" customHeight="1">
      <c r="A38" s="1" t="s">
        <v>59</v>
      </c>
      <c r="B38" s="9">
        <f t="shared" ref="B38:N38" si="9">B37-B36</f>
        <v>46793.879999999888</v>
      </c>
      <c r="C38" s="9">
        <f t="shared" si="9"/>
        <v>16911.029999999795</v>
      </c>
      <c r="D38" s="9">
        <f t="shared" si="9"/>
        <v>9030.300000000163</v>
      </c>
      <c r="E38" s="9">
        <f t="shared" si="9"/>
        <v>15377.570000000065</v>
      </c>
      <c r="F38" s="9">
        <f t="shared" si="9"/>
        <v>6350.1299999999828</v>
      </c>
      <c r="G38" s="9">
        <f t="shared" si="9"/>
        <v>0</v>
      </c>
      <c r="H38" s="9">
        <f t="shared" si="9"/>
        <v>0</v>
      </c>
      <c r="I38" s="9">
        <f t="shared" si="9"/>
        <v>0</v>
      </c>
      <c r="J38" s="9">
        <f t="shared" si="9"/>
        <v>0</v>
      </c>
      <c r="K38" s="9">
        <f t="shared" si="9"/>
        <v>0</v>
      </c>
      <c r="L38" s="9">
        <f t="shared" si="9"/>
        <v>0</v>
      </c>
      <c r="M38" s="9">
        <f t="shared" si="9"/>
        <v>-875.15000000003783</v>
      </c>
      <c r="N38" s="9">
        <f t="shared" si="9"/>
        <v>0</v>
      </c>
      <c r="O38" s="12"/>
    </row>
    <row r="39" spans="1:15" ht="15.75" customHeight="1">
      <c r="A39" s="28"/>
      <c r="B39" s="16"/>
      <c r="C39" s="17"/>
      <c r="D39" s="17"/>
      <c r="E39" s="17"/>
      <c r="F39" s="17"/>
      <c r="G39" s="17" t="s">
        <v>60</v>
      </c>
      <c r="H39" s="17"/>
      <c r="I39" s="17"/>
      <c r="J39" s="17"/>
      <c r="K39" s="17"/>
      <c r="L39" s="17"/>
      <c r="M39" s="17"/>
      <c r="N39" s="17"/>
    </row>
    <row r="40" spans="1:15" ht="15.75" customHeight="1">
      <c r="A40" s="29" t="s">
        <v>61</v>
      </c>
      <c r="B40" s="16">
        <f>M9</f>
        <v>42836.840000000026</v>
      </c>
      <c r="C40" s="17" t="s">
        <v>3</v>
      </c>
      <c r="D40" s="17" t="s">
        <v>4</v>
      </c>
      <c r="E40" s="17" t="s">
        <v>5</v>
      </c>
      <c r="F40" s="17" t="s">
        <v>6</v>
      </c>
      <c r="G40" s="17" t="s">
        <v>34</v>
      </c>
      <c r="H40" s="17" t="s">
        <v>35</v>
      </c>
      <c r="I40" s="17" t="s">
        <v>8</v>
      </c>
      <c r="J40" s="17" t="s">
        <v>36</v>
      </c>
      <c r="K40" s="17" t="s">
        <v>37</v>
      </c>
      <c r="L40" s="17" t="s">
        <v>38</v>
      </c>
      <c r="M40" s="17" t="s">
        <v>12</v>
      </c>
      <c r="N40" s="17" t="s">
        <v>13</v>
      </c>
    </row>
    <row r="41" spans="1:15" ht="15.75" customHeight="1">
      <c r="A41" s="19" t="s">
        <v>62</v>
      </c>
      <c r="B41" s="10">
        <f>C41+E41+D41</f>
        <v>15251.43</v>
      </c>
      <c r="C41" s="10">
        <v>5793.63</v>
      </c>
      <c r="D41" s="10">
        <v>853.2</v>
      </c>
      <c r="E41" s="10">
        <v>8604.6</v>
      </c>
      <c r="F41" s="10"/>
      <c r="H41" s="25"/>
      <c r="I41" s="25"/>
      <c r="J41" s="25"/>
      <c r="K41" s="25"/>
      <c r="L41" s="25"/>
      <c r="M41" s="25"/>
      <c r="N41" s="25"/>
    </row>
    <row r="42" spans="1:15" ht="15.75" customHeight="1">
      <c r="A42" s="10"/>
      <c r="B42" s="10">
        <f t="shared" ref="B42:B45" si="10">C42+D42+E42</f>
        <v>27044.199999999997</v>
      </c>
      <c r="C42" s="10">
        <v>18753.689999999999</v>
      </c>
      <c r="D42" s="10">
        <v>1232.27</v>
      </c>
      <c r="E42" s="10">
        <v>7058.24</v>
      </c>
      <c r="H42" s="25"/>
      <c r="I42" s="25"/>
      <c r="J42" s="25"/>
      <c r="K42" s="25"/>
      <c r="L42" s="25"/>
      <c r="M42" s="25"/>
      <c r="N42" s="25"/>
    </row>
    <row r="43" spans="1:15" ht="15.75" customHeight="1">
      <c r="A43" s="21"/>
      <c r="B43" s="10">
        <f t="shared" si="10"/>
        <v>0</v>
      </c>
      <c r="C43" s="10"/>
      <c r="D43" s="10"/>
      <c r="E43" s="10"/>
      <c r="H43" s="25"/>
      <c r="I43" s="25"/>
      <c r="J43" s="25"/>
      <c r="K43" s="25"/>
      <c r="L43" s="25"/>
      <c r="M43" s="25"/>
      <c r="N43" s="25"/>
    </row>
    <row r="44" spans="1:15" ht="15.75" customHeight="1">
      <c r="A44" s="21"/>
      <c r="B44" s="10">
        <f t="shared" si="10"/>
        <v>0</v>
      </c>
      <c r="C44" s="10"/>
      <c r="D44" s="10"/>
      <c r="E44" s="10"/>
      <c r="F44" s="10"/>
      <c r="H44" s="21"/>
      <c r="I44" s="21"/>
      <c r="J44" s="21"/>
      <c r="K44" s="21"/>
      <c r="L44" s="21"/>
      <c r="M44" s="21"/>
      <c r="N44" s="21"/>
    </row>
    <row r="45" spans="1:15" ht="15.75" customHeight="1">
      <c r="A45" s="21"/>
      <c r="B45" s="10">
        <f t="shared" si="10"/>
        <v>0</v>
      </c>
      <c r="C45" s="10"/>
      <c r="D45" s="10"/>
      <c r="E45" s="10"/>
      <c r="F45" s="10"/>
      <c r="H45" s="21"/>
      <c r="I45" s="21"/>
      <c r="J45" s="21"/>
      <c r="K45" s="21"/>
      <c r="L45" s="21"/>
      <c r="M45" s="21"/>
      <c r="N45" s="21"/>
    </row>
    <row r="46" spans="1:15" ht="15.75" customHeight="1">
      <c r="A46" s="1" t="s">
        <v>63</v>
      </c>
      <c r="B46" s="26">
        <f t="shared" ref="B46:B47" si="11">M46</f>
        <v>42295.630000000005</v>
      </c>
      <c r="C46" s="10">
        <f t="shared" ref="C46:L46" si="12">SUM(C41:C45)</f>
        <v>24547.32</v>
      </c>
      <c r="D46" s="10">
        <f t="shared" si="12"/>
        <v>2085.4700000000003</v>
      </c>
      <c r="E46" s="10">
        <f t="shared" si="12"/>
        <v>15662.84</v>
      </c>
      <c r="F46" s="10">
        <f t="shared" si="12"/>
        <v>0</v>
      </c>
      <c r="G46" s="10">
        <f t="shared" si="12"/>
        <v>0</v>
      </c>
      <c r="H46" s="10">
        <f t="shared" si="12"/>
        <v>0</v>
      </c>
      <c r="I46" s="10">
        <f t="shared" si="12"/>
        <v>0</v>
      </c>
      <c r="J46" s="10">
        <f t="shared" si="12"/>
        <v>0</v>
      </c>
      <c r="K46" s="10">
        <f t="shared" si="12"/>
        <v>0</v>
      </c>
      <c r="L46" s="10">
        <f t="shared" si="12"/>
        <v>0</v>
      </c>
      <c r="M46" s="26">
        <f>SUM(C46:L46)</f>
        <v>42295.630000000005</v>
      </c>
      <c r="N46" s="9"/>
    </row>
    <row r="47" spans="1:15" ht="15.75" customHeight="1">
      <c r="A47" s="1" t="s">
        <v>49</v>
      </c>
      <c r="B47" s="26">
        <f t="shared" si="11"/>
        <v>0</v>
      </c>
      <c r="D47" s="10"/>
      <c r="E47" s="10"/>
      <c r="F47" s="10"/>
      <c r="H47" s="9"/>
      <c r="I47" s="9"/>
      <c r="J47" s="9"/>
      <c r="K47" s="9"/>
      <c r="L47" s="9"/>
      <c r="M47" s="26"/>
      <c r="N47" s="9"/>
    </row>
    <row r="48" spans="1:15" ht="15.75" customHeight="1">
      <c r="A48" s="1" t="s">
        <v>64</v>
      </c>
      <c r="B48" s="9"/>
      <c r="C48" s="10"/>
      <c r="D48" s="10"/>
      <c r="E48" s="10"/>
      <c r="F48" s="10"/>
      <c r="H48" s="10"/>
      <c r="I48" s="10"/>
      <c r="J48" s="10"/>
      <c r="K48" s="10"/>
      <c r="L48" s="10"/>
      <c r="M48" s="10"/>
      <c r="N48" s="10"/>
    </row>
    <row r="49" spans="1:15" ht="15.75" customHeight="1">
      <c r="A49" s="21" t="s">
        <v>65</v>
      </c>
      <c r="C49" s="10"/>
      <c r="D49" s="10"/>
      <c r="E49" s="10"/>
      <c r="F49" s="10"/>
      <c r="H49" s="10"/>
      <c r="I49" s="10"/>
      <c r="J49" s="10"/>
      <c r="K49" s="10"/>
      <c r="L49" s="10"/>
      <c r="M49" s="10">
        <v>26126.46</v>
      </c>
      <c r="N49" s="10"/>
      <c r="O49" s="10"/>
    </row>
    <row r="50" spans="1:15" ht="15.75" customHeight="1">
      <c r="A50" s="21" t="s">
        <v>66</v>
      </c>
      <c r="C50" s="10"/>
      <c r="D50" s="10"/>
      <c r="E50" s="10"/>
      <c r="F50" s="10"/>
      <c r="H50" s="10"/>
      <c r="I50" s="10"/>
      <c r="J50" s="10"/>
      <c r="K50" s="10"/>
      <c r="L50" s="10"/>
      <c r="M50" s="10">
        <v>2598.81</v>
      </c>
      <c r="N50" s="10"/>
    </row>
    <row r="51" spans="1:15" ht="15.75" customHeight="1">
      <c r="A51" s="21" t="s">
        <v>67</v>
      </c>
      <c r="C51" s="10"/>
      <c r="D51" s="10"/>
      <c r="E51" s="10"/>
      <c r="F51" s="10"/>
      <c r="H51" s="10"/>
      <c r="I51" s="10"/>
      <c r="J51" s="10"/>
      <c r="K51" s="10"/>
      <c r="L51" s="10"/>
      <c r="M51" s="10">
        <v>8547.65</v>
      </c>
      <c r="N51" s="10"/>
    </row>
    <row r="52" spans="1:15" ht="15.75" customHeight="1">
      <c r="A52" s="21" t="s">
        <v>68</v>
      </c>
      <c r="B52" s="10"/>
      <c r="C52" s="10"/>
      <c r="D52" s="10"/>
      <c r="E52" s="10"/>
      <c r="F52" s="10"/>
      <c r="H52" s="10"/>
      <c r="I52" s="10"/>
      <c r="J52" s="10"/>
      <c r="K52" s="10"/>
      <c r="L52" s="10"/>
      <c r="M52" s="10">
        <v>1254.67</v>
      </c>
      <c r="N52" s="10"/>
    </row>
    <row r="53" spans="1:15" ht="15.75" customHeight="1">
      <c r="A53" s="21" t="s">
        <v>69</v>
      </c>
      <c r="B53" s="10"/>
      <c r="C53" s="10"/>
      <c r="D53" s="10"/>
      <c r="E53" s="10"/>
      <c r="F53" s="10"/>
      <c r="H53" s="10"/>
      <c r="I53" s="10"/>
      <c r="J53" s="10"/>
      <c r="K53" s="10"/>
      <c r="L53" s="10"/>
      <c r="M53" s="10">
        <v>248</v>
      </c>
      <c r="N53" s="10"/>
    </row>
    <row r="54" spans="1:15" ht="15.75" customHeight="1">
      <c r="A54" s="21" t="s">
        <v>70</v>
      </c>
      <c r="B54" s="10"/>
      <c r="C54" s="10"/>
      <c r="D54" s="10"/>
      <c r="E54" s="10"/>
      <c r="F54" s="10"/>
      <c r="H54" s="10"/>
      <c r="I54" s="10"/>
      <c r="J54" s="10"/>
      <c r="K54" s="10"/>
      <c r="L54" s="10"/>
      <c r="M54" s="10">
        <v>1712.19</v>
      </c>
      <c r="N54" s="10"/>
    </row>
    <row r="55" spans="1:15" ht="15.75" customHeight="1">
      <c r="A55" s="21" t="s">
        <v>71</v>
      </c>
      <c r="B55" s="10"/>
      <c r="C55" s="10"/>
      <c r="D55" s="10"/>
      <c r="E55" s="10"/>
      <c r="F55" s="10"/>
      <c r="H55" s="10"/>
      <c r="I55" s="10"/>
      <c r="J55" s="10"/>
      <c r="K55" s="10"/>
      <c r="L55" s="10"/>
      <c r="M55" s="10">
        <v>1044.8800000000001</v>
      </c>
      <c r="N55" s="10"/>
    </row>
    <row r="56" spans="1:15" ht="15.75" customHeight="1">
      <c r="A56" s="21" t="s">
        <v>72</v>
      </c>
      <c r="B56" s="10"/>
      <c r="C56" s="10"/>
      <c r="D56" s="10"/>
      <c r="E56" s="10"/>
      <c r="F56" s="10"/>
      <c r="H56" s="10"/>
      <c r="I56" s="10"/>
      <c r="J56" s="10"/>
      <c r="K56" s="10"/>
      <c r="L56" s="10"/>
      <c r="M56" s="10">
        <v>769.74</v>
      </c>
      <c r="N56" s="10"/>
    </row>
    <row r="57" spans="1:15" ht="15.75" customHeight="1">
      <c r="A57" s="21" t="s">
        <v>73</v>
      </c>
      <c r="B57" s="10"/>
      <c r="C57" s="10"/>
      <c r="D57" s="10"/>
      <c r="E57" s="10"/>
      <c r="F57" s="10"/>
      <c r="H57" s="10"/>
      <c r="I57" s="10"/>
      <c r="J57" s="10"/>
      <c r="K57" s="10"/>
      <c r="L57" s="10"/>
      <c r="M57" s="10">
        <v>227.13</v>
      </c>
      <c r="N57" s="10"/>
    </row>
    <row r="58" spans="1:15" ht="15.75" customHeight="1">
      <c r="A58" s="1" t="s">
        <v>74</v>
      </c>
      <c r="B58" s="26">
        <f>SUM(C58:M58)</f>
        <v>42529.529999999992</v>
      </c>
      <c r="C58" s="10"/>
      <c r="D58" s="10"/>
      <c r="E58" s="10"/>
      <c r="F58" s="10"/>
      <c r="H58" s="9"/>
      <c r="I58" s="9"/>
      <c r="J58" s="9"/>
      <c r="K58" s="9"/>
      <c r="L58" s="9"/>
      <c r="M58" s="26">
        <f>SUM(M49:M57)</f>
        <v>42529.529999999992</v>
      </c>
      <c r="N58" s="9"/>
    </row>
    <row r="59" spans="1:15" ht="15.75" customHeight="1">
      <c r="A59" s="1" t="s">
        <v>57</v>
      </c>
      <c r="B59" s="15">
        <f>B40+B46+B47-B58</f>
        <v>42602.940000000039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5" ht="15.75" customHeight="1">
      <c r="A60" s="1"/>
      <c r="B60" s="9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spans="1:15" ht="15.75" customHeight="1">
      <c r="A61" s="2" t="s">
        <v>75</v>
      </c>
      <c r="B61" s="3" t="s">
        <v>2</v>
      </c>
      <c r="C61" s="4" t="s">
        <v>3</v>
      </c>
      <c r="D61" s="4" t="s">
        <v>4</v>
      </c>
      <c r="E61" s="4" t="s">
        <v>5</v>
      </c>
      <c r="F61" s="4" t="s">
        <v>6</v>
      </c>
      <c r="G61" s="4" t="s">
        <v>7</v>
      </c>
      <c r="H61" s="4" t="s">
        <v>7</v>
      </c>
      <c r="I61" s="4" t="s">
        <v>8</v>
      </c>
      <c r="J61" s="4" t="s">
        <v>9</v>
      </c>
      <c r="K61" s="4" t="s">
        <v>9</v>
      </c>
      <c r="L61" s="4" t="s">
        <v>9</v>
      </c>
      <c r="M61" s="4" t="s">
        <v>12</v>
      </c>
      <c r="N61" s="4" t="s">
        <v>13</v>
      </c>
    </row>
    <row r="62" spans="1:15" ht="15.75" customHeight="1">
      <c r="A62" s="6" t="s">
        <v>14</v>
      </c>
      <c r="B62" s="6" t="s">
        <v>76</v>
      </c>
      <c r="C62" s="7" t="s">
        <v>16</v>
      </c>
      <c r="D62" s="7" t="s">
        <v>17</v>
      </c>
      <c r="E62" s="7" t="s">
        <v>18</v>
      </c>
      <c r="F62" s="7" t="s">
        <v>19</v>
      </c>
      <c r="G62" s="7" t="s">
        <v>20</v>
      </c>
      <c r="H62" s="7" t="s">
        <v>21</v>
      </c>
      <c r="I62" s="7" t="s">
        <v>22</v>
      </c>
      <c r="J62" s="7" t="s">
        <v>77</v>
      </c>
      <c r="K62" s="7" t="s">
        <v>24</v>
      </c>
      <c r="L62" s="7" t="s">
        <v>25</v>
      </c>
      <c r="M62" s="7" t="s">
        <v>26</v>
      </c>
      <c r="N62" s="7" t="s">
        <v>27</v>
      </c>
    </row>
    <row r="63" spans="1:15" ht="15.75" customHeight="1">
      <c r="A63" s="8" t="s">
        <v>28</v>
      </c>
      <c r="B63" s="9">
        <f t="shared" ref="B63:B64" si="13">SUM(C63:N63)</f>
        <v>42602.940000000039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>
        <f>B59</f>
        <v>42602.940000000039</v>
      </c>
      <c r="N63" s="10"/>
    </row>
    <row r="64" spans="1:15" ht="15.75" customHeight="1">
      <c r="A64" s="8" t="s">
        <v>29</v>
      </c>
      <c r="B64" s="9">
        <f t="shared" si="13"/>
        <v>2700192.27</v>
      </c>
      <c r="C64" s="12">
        <f t="shared" ref="C64:L64" si="14">C36</f>
        <v>646549.87000000011</v>
      </c>
      <c r="D64" s="12">
        <f t="shared" si="14"/>
        <v>616914.66999999981</v>
      </c>
      <c r="E64" s="12">
        <f t="shared" si="14"/>
        <v>794785.69</v>
      </c>
      <c r="F64" s="12">
        <f t="shared" si="14"/>
        <v>62914.390000000007</v>
      </c>
      <c r="G64" s="10">
        <f t="shared" si="14"/>
        <v>0</v>
      </c>
      <c r="H64" s="10">
        <f t="shared" si="14"/>
        <v>0</v>
      </c>
      <c r="I64" s="10">
        <f t="shared" si="14"/>
        <v>108505.94</v>
      </c>
      <c r="J64" s="10">
        <f t="shared" si="14"/>
        <v>250301.40000000002</v>
      </c>
      <c r="K64" s="10">
        <f t="shared" si="14"/>
        <v>54472.659999999996</v>
      </c>
      <c r="L64" s="10">
        <f t="shared" si="14"/>
        <v>145871.88999999998</v>
      </c>
      <c r="M64" s="10"/>
      <c r="N64" s="10">
        <f>N36</f>
        <v>19875.759999999998</v>
      </c>
    </row>
    <row r="65" spans="1:19" ht="15.75" customHeight="1">
      <c r="A65" s="8" t="s">
        <v>30</v>
      </c>
      <c r="B65" s="9"/>
      <c r="C65" s="10"/>
      <c r="E65" s="10"/>
      <c r="F65" s="10"/>
      <c r="G65" s="10"/>
      <c r="H65" s="10"/>
      <c r="I65" s="10"/>
      <c r="J65" s="10"/>
      <c r="K65" s="10"/>
      <c r="L65" s="10"/>
      <c r="M65" s="10"/>
      <c r="N65" s="10"/>
    </row>
    <row r="66" spans="1:19" ht="15.75" customHeight="1">
      <c r="A66" s="8" t="s">
        <v>31</v>
      </c>
      <c r="B66" s="9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</row>
    <row r="67" spans="1:19" ht="15.75" customHeight="1">
      <c r="A67" s="8"/>
      <c r="B67" s="9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</row>
    <row r="68" spans="1:19" ht="15.75" customHeight="1">
      <c r="A68" s="1" t="s">
        <v>32</v>
      </c>
      <c r="B68" s="15">
        <f>SUM(C68:N68)</f>
        <v>2742795.21</v>
      </c>
      <c r="C68" s="15">
        <f t="shared" ref="C68:N68" si="15">SUM(C63:C66)</f>
        <v>646549.87000000011</v>
      </c>
      <c r="D68" s="15">
        <f t="shared" si="15"/>
        <v>616914.66999999981</v>
      </c>
      <c r="E68" s="15">
        <f t="shared" si="15"/>
        <v>794785.69</v>
      </c>
      <c r="F68" s="15">
        <f t="shared" si="15"/>
        <v>62914.390000000007</v>
      </c>
      <c r="G68" s="15">
        <f t="shared" si="15"/>
        <v>0</v>
      </c>
      <c r="H68" s="15">
        <f t="shared" si="15"/>
        <v>0</v>
      </c>
      <c r="I68" s="15">
        <f t="shared" si="15"/>
        <v>108505.94</v>
      </c>
      <c r="J68" s="15">
        <f t="shared" si="15"/>
        <v>250301.40000000002</v>
      </c>
      <c r="K68" s="15">
        <f t="shared" si="15"/>
        <v>54472.659999999996</v>
      </c>
      <c r="L68" s="15">
        <f t="shared" si="15"/>
        <v>145871.88999999998</v>
      </c>
      <c r="M68" s="15">
        <f t="shared" si="15"/>
        <v>42602.940000000039</v>
      </c>
      <c r="N68" s="15">
        <f t="shared" si="15"/>
        <v>19875.759999999998</v>
      </c>
    </row>
    <row r="69" spans="1:19" ht="15.75" customHeight="1">
      <c r="A69" s="21"/>
      <c r="B69" s="21"/>
      <c r="C69" s="10"/>
      <c r="D69" s="10"/>
      <c r="E69" s="10"/>
      <c r="F69" s="10"/>
    </row>
    <row r="70" spans="1:19" ht="15.75" customHeight="1">
      <c r="A70" s="21" t="str">
        <f>A1</f>
        <v xml:space="preserve">Month: March 2025                                                                                                                                </v>
      </c>
      <c r="B70" s="21"/>
      <c r="D70" s="10"/>
      <c r="E70" s="10"/>
      <c r="G70" s="10"/>
      <c r="H70" s="10"/>
      <c r="I70" s="10"/>
    </row>
    <row r="71" spans="1:19" ht="15.75" customHeight="1">
      <c r="A71" s="10"/>
      <c r="B71" s="27" t="s">
        <v>78</v>
      </c>
      <c r="C71" s="27" t="s">
        <v>79</v>
      </c>
      <c r="D71" s="27" t="s">
        <v>80</v>
      </c>
      <c r="E71" s="27" t="s">
        <v>81</v>
      </c>
      <c r="F71" s="11" t="s">
        <v>82</v>
      </c>
      <c r="G71" s="10"/>
      <c r="H71" s="10"/>
      <c r="I71" s="10"/>
    </row>
    <row r="72" spans="1:19" ht="15.75" customHeight="1">
      <c r="A72" s="30" t="s">
        <v>83</v>
      </c>
      <c r="B72" s="10"/>
      <c r="C72" s="10">
        <v>339388.72</v>
      </c>
      <c r="D72" s="10">
        <f>C107</f>
        <v>25671.730000000003</v>
      </c>
      <c r="E72" s="10">
        <f>D93</f>
        <v>0</v>
      </c>
      <c r="F72" s="10">
        <f t="shared" ref="F72:F73" si="16">(C72-D72+E72)-B72</f>
        <v>313716.99</v>
      </c>
      <c r="G72" s="10"/>
      <c r="H72" s="10"/>
      <c r="I72" s="10">
        <f>C72-D72</f>
        <v>313716.99</v>
      </c>
      <c r="O72" s="14"/>
    </row>
    <row r="73" spans="1:19" ht="15.75" customHeight="1">
      <c r="A73" s="30" t="s">
        <v>84</v>
      </c>
      <c r="B73" s="10">
        <f>B37-M37</f>
        <v>2747861.3</v>
      </c>
      <c r="C73" s="10">
        <f>2333765.72+34371.27</f>
        <v>2368136.9900000002</v>
      </c>
      <c r="D73" s="10">
        <f>D89</f>
        <v>0</v>
      </c>
      <c r="E73" s="10">
        <f>E85</f>
        <v>0</v>
      </c>
      <c r="F73" s="10">
        <f t="shared" si="16"/>
        <v>-379724.30999999959</v>
      </c>
      <c r="H73" s="10"/>
      <c r="I73" s="10">
        <f>C73+E73</f>
        <v>2368136.9900000002</v>
      </c>
    </row>
    <row r="74" spans="1:19" ht="15.75" customHeight="1">
      <c r="A74" s="30"/>
      <c r="B74" s="10"/>
      <c r="C74" s="10"/>
      <c r="D74" s="10"/>
      <c r="F74" s="31">
        <f>F72+F73</f>
        <v>-66007.3199999996</v>
      </c>
      <c r="G74" s="10"/>
      <c r="H74" s="10"/>
      <c r="I74" s="10">
        <f>I72+I73</f>
        <v>2681853.9800000004</v>
      </c>
      <c r="O74" s="14"/>
    </row>
    <row r="75" spans="1:19" ht="15.75" customHeight="1">
      <c r="A75" s="30" t="s">
        <v>28</v>
      </c>
      <c r="B75" s="10">
        <f>B59</f>
        <v>42602.940000000039</v>
      </c>
      <c r="C75" s="10">
        <v>50014.239999999998</v>
      </c>
      <c r="D75" s="10">
        <f>J90</f>
        <v>3801.98</v>
      </c>
      <c r="E75" s="10">
        <f>J96</f>
        <v>0</v>
      </c>
      <c r="F75" s="10">
        <f>(C75-D75+E75)-B75</f>
        <v>3609.3199999999561</v>
      </c>
      <c r="G75" s="10"/>
      <c r="H75" s="10"/>
      <c r="I75" s="10"/>
    </row>
    <row r="76" spans="1:19" ht="15.75" customHeight="1">
      <c r="A76" s="8"/>
      <c r="B76" s="10"/>
      <c r="C76" s="10" t="s">
        <v>85</v>
      </c>
      <c r="D76" s="10"/>
      <c r="E76" s="10" t="s">
        <v>86</v>
      </c>
      <c r="F76" s="31">
        <f>F74+F75</f>
        <v>-62397.999999999643</v>
      </c>
      <c r="G76" s="10"/>
      <c r="H76" s="10"/>
      <c r="I76" s="10"/>
      <c r="J76" s="32"/>
      <c r="K76" s="32"/>
      <c r="L76" s="32"/>
      <c r="M76" s="32"/>
      <c r="N76" s="32"/>
    </row>
    <row r="77" spans="1:19" ht="15.75" customHeight="1">
      <c r="A77" s="8"/>
      <c r="B77" s="10"/>
      <c r="C77" s="10"/>
      <c r="D77" s="10"/>
      <c r="E77" s="10"/>
      <c r="F77" s="10"/>
      <c r="G77" s="10"/>
      <c r="H77" s="10"/>
      <c r="I77" s="10"/>
      <c r="J77" s="32"/>
      <c r="K77" s="32"/>
      <c r="L77" s="32"/>
      <c r="M77" s="32"/>
      <c r="N77" s="32"/>
    </row>
    <row r="78" spans="1:19" ht="15.75" customHeight="1">
      <c r="A78" s="27"/>
      <c r="B78" s="71" t="s">
        <v>87</v>
      </c>
      <c r="C78" s="72"/>
      <c r="D78" s="73" t="s">
        <v>88</v>
      </c>
      <c r="E78" s="74"/>
      <c r="F78" s="23" t="s">
        <v>89</v>
      </c>
      <c r="J78" s="33" t="s">
        <v>90</v>
      </c>
      <c r="K78" s="34"/>
      <c r="L78" s="34"/>
      <c r="M78" s="32"/>
      <c r="N78" s="32"/>
      <c r="O78" s="32"/>
      <c r="P78" s="32"/>
      <c r="Q78" s="32"/>
    </row>
    <row r="79" spans="1:19" ht="15.75" customHeight="1">
      <c r="A79" s="35">
        <v>45575</v>
      </c>
      <c r="B79" s="23">
        <v>18568</v>
      </c>
      <c r="C79" s="14">
        <v>86</v>
      </c>
      <c r="D79" s="36" t="s">
        <v>91</v>
      </c>
      <c r="E79" s="37">
        <v>0</v>
      </c>
      <c r="H79" s="55">
        <v>45741</v>
      </c>
      <c r="I79" s="23">
        <v>8331</v>
      </c>
      <c r="J79" s="56">
        <v>263.51</v>
      </c>
      <c r="L79" s="8"/>
      <c r="S79" s="14"/>
    </row>
    <row r="80" spans="1:19" ht="15.75" customHeight="1">
      <c r="A80" s="35">
        <v>45575</v>
      </c>
      <c r="B80" s="23">
        <v>18573</v>
      </c>
      <c r="C80" s="14">
        <v>143.28</v>
      </c>
      <c r="D80" s="38" t="s">
        <v>92</v>
      </c>
      <c r="E80" s="39">
        <v>0</v>
      </c>
      <c r="F80" s="22"/>
      <c r="H80" s="55">
        <v>45741</v>
      </c>
      <c r="I80" s="23">
        <v>8332</v>
      </c>
      <c r="J80" s="56">
        <v>243.8</v>
      </c>
      <c r="L80" s="8"/>
      <c r="S80" s="14"/>
    </row>
    <row r="81" spans="1:19" ht="15.75" customHeight="1">
      <c r="A81" s="35">
        <v>45672</v>
      </c>
      <c r="B81" s="23">
        <v>18735</v>
      </c>
      <c r="C81" s="14">
        <v>43</v>
      </c>
      <c r="D81" s="38" t="s">
        <v>93</v>
      </c>
      <c r="E81" s="39">
        <v>0</v>
      </c>
      <c r="F81" s="22"/>
      <c r="H81" s="55">
        <v>45741</v>
      </c>
      <c r="I81" s="41">
        <v>8333</v>
      </c>
      <c r="J81" s="56">
        <v>238.72</v>
      </c>
      <c r="K81" s="8"/>
      <c r="L81" s="8"/>
      <c r="S81" s="14"/>
    </row>
    <row r="82" spans="1:19" ht="15.75" customHeight="1">
      <c r="A82" s="35">
        <v>45672</v>
      </c>
      <c r="B82" s="41">
        <v>18767</v>
      </c>
      <c r="C82" s="14">
        <v>6170</v>
      </c>
      <c r="D82" s="38" t="s">
        <v>94</v>
      </c>
      <c r="E82" s="39">
        <v>0</v>
      </c>
      <c r="F82" s="22"/>
      <c r="H82" s="55">
        <v>45741</v>
      </c>
      <c r="I82" s="41">
        <v>8344</v>
      </c>
      <c r="J82" s="56">
        <v>1061.53</v>
      </c>
      <c r="K82" s="8"/>
      <c r="L82" s="8"/>
      <c r="S82" s="14"/>
    </row>
    <row r="83" spans="1:19" ht="15.75" customHeight="1">
      <c r="A83" s="55">
        <v>45700</v>
      </c>
      <c r="B83" s="57">
        <v>18797</v>
      </c>
      <c r="C83" s="58">
        <v>3033.23</v>
      </c>
      <c r="D83" s="38" t="s">
        <v>95</v>
      </c>
      <c r="E83" s="39">
        <v>0</v>
      </c>
      <c r="H83" s="55">
        <v>45741</v>
      </c>
      <c r="I83" s="41">
        <v>8346</v>
      </c>
      <c r="J83" s="56">
        <v>474.41</v>
      </c>
      <c r="K83" s="8"/>
      <c r="L83" s="8"/>
      <c r="S83" s="14"/>
    </row>
    <row r="84" spans="1:19" ht="15.75" customHeight="1">
      <c r="A84" s="55">
        <v>45700</v>
      </c>
      <c r="B84" s="57">
        <v>18812</v>
      </c>
      <c r="C84" s="58">
        <v>220</v>
      </c>
      <c r="D84" s="38" t="s">
        <v>96</v>
      </c>
      <c r="E84" s="39">
        <v>0</v>
      </c>
      <c r="F84" s="75" t="s">
        <v>97</v>
      </c>
      <c r="G84" s="74"/>
      <c r="H84" s="35">
        <v>45742</v>
      </c>
      <c r="I84" s="41" t="s">
        <v>71</v>
      </c>
      <c r="J84" s="56">
        <v>1044.8800000000001</v>
      </c>
      <c r="K84" s="8"/>
      <c r="L84" s="8"/>
      <c r="S84" s="14"/>
    </row>
    <row r="85" spans="1:19" ht="15.75" customHeight="1">
      <c r="A85" s="55">
        <v>45728</v>
      </c>
      <c r="B85" s="57">
        <v>18854</v>
      </c>
      <c r="C85" s="58">
        <v>95</v>
      </c>
      <c r="D85" s="42"/>
      <c r="E85" s="43">
        <f>E79+E80+E81+E82+E83+E84</f>
        <v>0</v>
      </c>
      <c r="F85" s="44"/>
      <c r="G85" s="45"/>
      <c r="H85" s="35">
        <v>45742</v>
      </c>
      <c r="I85" s="41">
        <v>8349</v>
      </c>
      <c r="J85" s="56">
        <v>227.13</v>
      </c>
      <c r="K85" s="8"/>
      <c r="L85" s="8"/>
      <c r="S85" s="14"/>
    </row>
    <row r="86" spans="1:19" ht="15.75" customHeight="1">
      <c r="A86" s="55">
        <v>45728</v>
      </c>
      <c r="B86" s="57">
        <v>18859</v>
      </c>
      <c r="C86" s="58">
        <v>61.04</v>
      </c>
      <c r="D86" s="46" t="s">
        <v>98</v>
      </c>
      <c r="F86" s="23" t="s">
        <v>99</v>
      </c>
      <c r="G86" s="27"/>
      <c r="H86" s="35">
        <v>45742</v>
      </c>
      <c r="I86" s="41">
        <v>8350</v>
      </c>
      <c r="J86" s="56">
        <v>248</v>
      </c>
      <c r="K86" s="8"/>
      <c r="L86" s="8"/>
      <c r="S86" s="14"/>
    </row>
    <row r="87" spans="1:19" ht="15.75" customHeight="1">
      <c r="A87" s="55">
        <v>45728</v>
      </c>
      <c r="B87" s="57">
        <v>18866</v>
      </c>
      <c r="C87" s="58">
        <v>2500</v>
      </c>
      <c r="D87" s="47"/>
      <c r="F87" s="23" t="s">
        <v>100</v>
      </c>
      <c r="G87" s="27"/>
      <c r="H87" s="27"/>
      <c r="I87" s="27"/>
      <c r="J87" s="10"/>
      <c r="K87" s="8"/>
      <c r="L87" s="8"/>
      <c r="S87" s="14"/>
    </row>
    <row r="88" spans="1:19" ht="15.75" customHeight="1">
      <c r="A88" s="55">
        <v>45742</v>
      </c>
      <c r="B88" s="57">
        <v>18876</v>
      </c>
      <c r="C88" s="58">
        <v>1049.67</v>
      </c>
      <c r="D88" s="14"/>
      <c r="F88" s="23" t="s">
        <v>101</v>
      </c>
      <c r="G88" s="27"/>
      <c r="H88" s="27"/>
      <c r="I88" s="27"/>
      <c r="J88" s="10"/>
      <c r="K88" s="8"/>
      <c r="L88" s="8"/>
      <c r="S88" s="14"/>
    </row>
    <row r="89" spans="1:19" ht="15.75" customHeight="1">
      <c r="A89" s="55">
        <v>45742</v>
      </c>
      <c r="B89" s="57">
        <v>18877</v>
      </c>
      <c r="C89" s="58">
        <v>10047.290000000001</v>
      </c>
      <c r="D89" s="48">
        <f>SUM(D87:D88)</f>
        <v>0</v>
      </c>
      <c r="F89" s="23" t="s">
        <v>102</v>
      </c>
      <c r="G89" s="27"/>
      <c r="H89" s="27"/>
      <c r="I89" s="27"/>
      <c r="J89" s="10"/>
      <c r="K89" s="8"/>
      <c r="L89" s="8"/>
      <c r="S89" s="14"/>
    </row>
    <row r="90" spans="1:19" ht="15.75" customHeight="1">
      <c r="A90" s="55">
        <v>45742</v>
      </c>
      <c r="B90" s="57">
        <v>18878</v>
      </c>
      <c r="C90" s="58">
        <v>2223.2199999999998</v>
      </c>
      <c r="F90" s="23" t="s">
        <v>103</v>
      </c>
      <c r="G90" s="27"/>
      <c r="H90" s="27"/>
      <c r="I90" s="27"/>
      <c r="J90" s="49">
        <f>SUM(J79:J89)</f>
        <v>3801.98</v>
      </c>
      <c r="K90" s="8"/>
      <c r="L90" s="8"/>
      <c r="S90" s="14"/>
    </row>
    <row r="91" spans="1:19" ht="15.75" customHeight="1">
      <c r="A91" s="55"/>
      <c r="B91" s="57"/>
      <c r="C91" s="56"/>
      <c r="F91" s="23" t="s">
        <v>104</v>
      </c>
      <c r="G91" s="27"/>
      <c r="H91" s="27"/>
      <c r="I91" s="27"/>
      <c r="J91" s="14"/>
      <c r="K91" s="8"/>
      <c r="L91" s="8"/>
      <c r="S91" s="14"/>
    </row>
    <row r="92" spans="1:19" ht="15.75" customHeight="1">
      <c r="A92" s="55"/>
      <c r="B92" s="57"/>
      <c r="C92" s="56"/>
      <c r="D92" s="33" t="s">
        <v>105</v>
      </c>
      <c r="E92" s="32"/>
      <c r="F92" s="23" t="s">
        <v>106</v>
      </c>
      <c r="G92" s="27"/>
      <c r="H92" s="27"/>
      <c r="I92" s="27"/>
      <c r="J92" s="33" t="s">
        <v>107</v>
      </c>
      <c r="K92" s="8"/>
      <c r="L92" s="8"/>
      <c r="S92" s="14"/>
    </row>
    <row r="93" spans="1:19" ht="15.75" customHeight="1">
      <c r="A93" s="35"/>
      <c r="C93" s="14"/>
      <c r="D93" s="47"/>
      <c r="E93" s="32"/>
      <c r="F93" s="14"/>
      <c r="J93" s="50"/>
      <c r="K93" s="8"/>
      <c r="L93" s="8"/>
      <c r="S93" s="14"/>
    </row>
    <row r="94" spans="1:19" ht="15" customHeight="1">
      <c r="A94" s="35"/>
      <c r="B94" s="23"/>
      <c r="C94" s="14"/>
      <c r="D94" s="14"/>
      <c r="E94" s="32"/>
      <c r="F94" s="14"/>
      <c r="G94" s="14"/>
      <c r="H94" s="14"/>
      <c r="I94" s="14"/>
      <c r="J94" s="50"/>
      <c r="K94" s="8"/>
      <c r="L94" s="8"/>
      <c r="S94" s="14"/>
    </row>
    <row r="95" spans="1:19" ht="15" customHeight="1">
      <c r="A95" s="35"/>
      <c r="C95" s="14"/>
      <c r="D95" s="14"/>
      <c r="E95" s="32"/>
      <c r="F95" s="14"/>
      <c r="G95" s="14"/>
      <c r="H95" s="14"/>
      <c r="I95" s="14"/>
      <c r="J95" s="50"/>
      <c r="K95" s="8"/>
      <c r="L95" s="8"/>
      <c r="S95" s="14"/>
    </row>
    <row r="96" spans="1:19" ht="15" customHeight="1">
      <c r="A96" s="35"/>
      <c r="B96" s="23"/>
      <c r="C96" s="14"/>
      <c r="D96" s="14"/>
      <c r="E96" s="32"/>
      <c r="F96" s="14"/>
      <c r="G96" s="14"/>
      <c r="H96" s="51"/>
      <c r="I96" s="8"/>
      <c r="J96" s="52">
        <f>SUM(J93:J95)</f>
        <v>0</v>
      </c>
      <c r="Q96" s="14"/>
    </row>
    <row r="97" spans="1:17" ht="15" customHeight="1">
      <c r="A97" s="35"/>
      <c r="C97" s="14"/>
      <c r="D97" s="14"/>
      <c r="E97" s="32"/>
      <c r="F97" s="14"/>
      <c r="G97" s="14"/>
      <c r="H97" s="51"/>
      <c r="I97" s="8"/>
      <c r="J97" s="8"/>
      <c r="Q97" s="14"/>
    </row>
    <row r="98" spans="1:17" ht="15" customHeight="1">
      <c r="A98" s="35"/>
      <c r="B98" s="23"/>
      <c r="C98" s="14"/>
      <c r="D98" s="14"/>
      <c r="E98" s="32"/>
      <c r="F98" s="14"/>
      <c r="G98" s="14"/>
      <c r="H98" s="51"/>
      <c r="I98" s="8"/>
      <c r="J98" s="8"/>
      <c r="Q98" s="14"/>
    </row>
    <row r="99" spans="1:17" ht="15" customHeight="1">
      <c r="A99" s="35"/>
      <c r="B99" s="23"/>
      <c r="C99" s="14"/>
      <c r="D99" s="14"/>
      <c r="E99" s="32"/>
      <c r="F99" s="14"/>
      <c r="G99" s="14"/>
      <c r="H99" s="51"/>
      <c r="I99" s="8"/>
      <c r="J99" s="8"/>
      <c r="Q99" s="14"/>
    </row>
    <row r="100" spans="1:17" ht="15" customHeight="1">
      <c r="A100" s="35"/>
      <c r="B100" s="23"/>
      <c r="C100" s="14"/>
      <c r="D100" s="14"/>
      <c r="E100" s="32"/>
      <c r="F100" s="14"/>
      <c r="G100" s="14"/>
      <c r="H100" s="51"/>
      <c r="I100" s="8"/>
      <c r="J100" s="8"/>
      <c r="Q100" s="14"/>
    </row>
    <row r="101" spans="1:17" ht="15" customHeight="1">
      <c r="A101" s="35"/>
      <c r="B101" s="23"/>
      <c r="C101" s="14"/>
      <c r="D101" s="14"/>
      <c r="E101" s="32"/>
      <c r="F101" s="14"/>
      <c r="G101" s="14"/>
      <c r="H101" s="51"/>
      <c r="I101" s="8"/>
      <c r="J101" s="8"/>
      <c r="Q101" s="14"/>
    </row>
    <row r="102" spans="1:17" ht="15" customHeight="1">
      <c r="A102" s="35"/>
      <c r="B102" s="23"/>
      <c r="C102" s="14"/>
      <c r="D102" s="14"/>
      <c r="E102" s="32"/>
      <c r="F102" s="14"/>
      <c r="G102" s="14"/>
      <c r="H102" s="51"/>
      <c r="I102" s="8"/>
      <c r="J102" s="8"/>
      <c r="Q102" s="14"/>
    </row>
    <row r="103" spans="1:17" ht="15" customHeight="1">
      <c r="A103" s="35"/>
      <c r="B103" s="23"/>
      <c r="C103" s="14"/>
      <c r="D103" s="14"/>
      <c r="E103" s="32"/>
      <c r="F103" s="14"/>
      <c r="G103" s="14"/>
      <c r="H103" s="51"/>
      <c r="I103" s="8"/>
      <c r="J103" s="8"/>
      <c r="Q103" s="14"/>
    </row>
    <row r="104" spans="1:17" ht="15" customHeight="1">
      <c r="A104" s="35"/>
      <c r="B104" s="23"/>
      <c r="C104" s="14"/>
      <c r="D104" s="14"/>
      <c r="E104" s="32"/>
      <c r="F104" s="14"/>
      <c r="G104" s="14"/>
      <c r="H104" s="51"/>
      <c r="I104" s="8"/>
      <c r="J104" s="8"/>
      <c r="Q104" s="14"/>
    </row>
    <row r="105" spans="1:17" ht="15" customHeight="1">
      <c r="A105" s="35"/>
      <c r="B105" s="23"/>
      <c r="C105" s="14"/>
      <c r="D105" s="14"/>
      <c r="E105" s="32"/>
      <c r="F105" s="14"/>
      <c r="G105" s="14"/>
      <c r="H105" s="51"/>
      <c r="I105" s="8"/>
      <c r="J105" s="8"/>
      <c r="Q105" s="14"/>
    </row>
    <row r="106" spans="1:17" ht="15" customHeight="1">
      <c r="A106" s="35"/>
      <c r="B106" s="23"/>
      <c r="C106" s="14"/>
      <c r="D106" s="14"/>
      <c r="E106" s="32"/>
      <c r="F106" s="14"/>
      <c r="G106" s="14"/>
      <c r="H106" s="51"/>
      <c r="I106" s="8"/>
      <c r="J106" s="8"/>
      <c r="Q106" s="14"/>
    </row>
    <row r="107" spans="1:17" ht="15.75" customHeight="1">
      <c r="C107" s="48">
        <f>SUM(C79:C106)</f>
        <v>25671.730000000003</v>
      </c>
      <c r="D107" s="14"/>
      <c r="E107" s="32"/>
      <c r="F107" s="14"/>
      <c r="G107" s="14"/>
      <c r="H107" s="51"/>
      <c r="I107" s="8"/>
      <c r="J107" s="8"/>
      <c r="Q107" s="14"/>
    </row>
    <row r="108" spans="1:17" ht="15.75" customHeight="1">
      <c r="C108" s="14"/>
      <c r="D108" s="32"/>
      <c r="E108" s="14"/>
      <c r="F108" s="14"/>
      <c r="G108" s="51"/>
      <c r="H108" s="8"/>
      <c r="I108" s="8"/>
      <c r="P108" s="14"/>
    </row>
    <row r="109" spans="1:17" ht="15.75" customHeight="1">
      <c r="C109" s="14"/>
      <c r="D109" s="32"/>
      <c r="E109" s="14"/>
      <c r="F109" s="14"/>
      <c r="G109" s="51"/>
      <c r="H109" s="8"/>
      <c r="I109" s="8"/>
      <c r="P109" s="14"/>
    </row>
    <row r="110" spans="1:17" ht="15.75" customHeight="1">
      <c r="C110" s="14"/>
      <c r="D110" s="32"/>
      <c r="E110" s="14"/>
      <c r="F110" s="14"/>
      <c r="G110" s="51"/>
      <c r="H110" s="8"/>
      <c r="I110" s="8"/>
      <c r="P110" s="14"/>
    </row>
    <row r="111" spans="1:17" ht="15.75" customHeight="1">
      <c r="C111" s="14"/>
      <c r="D111" s="32"/>
      <c r="E111" s="14"/>
      <c r="F111" s="14"/>
      <c r="G111" s="51"/>
      <c r="H111" s="8"/>
      <c r="I111" s="8"/>
      <c r="P111" s="14"/>
    </row>
    <row r="112" spans="1:17" ht="15.75" customHeight="1">
      <c r="C112" s="14"/>
      <c r="D112" s="32"/>
      <c r="E112" s="14"/>
      <c r="F112" s="14"/>
      <c r="G112" s="51"/>
      <c r="H112" s="8"/>
      <c r="I112" s="8"/>
      <c r="P112" s="14"/>
    </row>
    <row r="113" spans="2:16" ht="15.75" customHeight="1">
      <c r="C113" s="14"/>
      <c r="D113" s="32"/>
      <c r="E113" s="14"/>
      <c r="F113" s="14"/>
      <c r="G113" s="51"/>
      <c r="H113" s="8"/>
      <c r="I113" s="8"/>
      <c r="P113" s="14"/>
    </row>
    <row r="114" spans="2:16" ht="15.75" customHeight="1">
      <c r="C114" s="14"/>
      <c r="D114" s="32"/>
      <c r="E114" s="14"/>
      <c r="F114" s="14"/>
      <c r="G114" s="51"/>
      <c r="H114" s="8"/>
      <c r="I114" s="8"/>
      <c r="P114" s="14"/>
    </row>
    <row r="115" spans="2:16" ht="15.75" customHeight="1">
      <c r="C115" s="14"/>
      <c r="D115" s="32"/>
      <c r="E115" s="14"/>
      <c r="F115" s="14"/>
      <c r="G115" s="51"/>
      <c r="H115" s="8"/>
      <c r="I115" s="8"/>
      <c r="P115" s="14"/>
    </row>
    <row r="116" spans="2:16" ht="15.75" customHeight="1">
      <c r="B116" s="22"/>
      <c r="C116" s="14"/>
      <c r="D116" s="32"/>
      <c r="E116" s="14"/>
      <c r="F116" s="14"/>
      <c r="G116" s="51"/>
      <c r="H116" s="8"/>
      <c r="I116" s="8"/>
      <c r="P116" s="14"/>
    </row>
    <row r="117" spans="2:16" ht="15.75" customHeight="1">
      <c r="C117" s="14"/>
      <c r="D117" s="32"/>
      <c r="E117" s="14"/>
      <c r="F117" s="14"/>
      <c r="G117" s="51"/>
      <c r="H117" s="8"/>
      <c r="I117" s="8"/>
      <c r="P117" s="14"/>
    </row>
    <row r="118" spans="2:16" ht="15.75" customHeight="1">
      <c r="C118" s="14"/>
      <c r="D118" s="32"/>
      <c r="E118" s="14"/>
      <c r="F118" s="14"/>
      <c r="G118" s="51"/>
      <c r="H118" s="8"/>
      <c r="I118" s="8"/>
      <c r="P118" s="14"/>
    </row>
    <row r="119" spans="2:16" ht="15.75" customHeight="1">
      <c r="C119" s="14"/>
      <c r="D119" s="32"/>
      <c r="E119" s="14"/>
      <c r="F119" s="14"/>
      <c r="G119" s="51"/>
      <c r="H119" s="8"/>
      <c r="I119" s="8"/>
      <c r="P119" s="14"/>
    </row>
    <row r="120" spans="2:16" ht="15.75" customHeight="1">
      <c r="B120" s="14"/>
      <c r="C120" s="14"/>
      <c r="D120" s="32"/>
      <c r="E120" s="14"/>
      <c r="F120" s="14"/>
      <c r="G120" s="51"/>
      <c r="H120" s="8"/>
      <c r="I120" s="8"/>
      <c r="P120" s="14"/>
    </row>
    <row r="121" spans="2:16" ht="15.75" customHeight="1">
      <c r="B121" s="14"/>
      <c r="C121" s="14"/>
      <c r="D121" s="32"/>
      <c r="E121" s="14"/>
      <c r="F121" s="14"/>
      <c r="G121" s="51"/>
      <c r="H121" s="8"/>
      <c r="I121" s="8"/>
      <c r="P121" s="14"/>
    </row>
    <row r="122" spans="2:16" ht="15.75" customHeight="1">
      <c r="B122" s="14"/>
      <c r="C122" s="14"/>
      <c r="D122" s="32"/>
      <c r="E122" s="14"/>
      <c r="F122" s="14"/>
      <c r="G122" s="51"/>
      <c r="H122" s="8"/>
      <c r="I122" s="8"/>
      <c r="P122" s="14"/>
    </row>
    <row r="123" spans="2:16" ht="15.75" customHeight="1">
      <c r="B123" s="14"/>
      <c r="C123" s="22"/>
      <c r="H123" s="8"/>
      <c r="I123" s="8"/>
    </row>
    <row r="124" spans="2:16" ht="15.75" customHeight="1">
      <c r="B124" s="14"/>
      <c r="E124" s="14"/>
    </row>
    <row r="125" spans="2:16" ht="15.75" customHeight="1">
      <c r="B125" s="14"/>
    </row>
    <row r="126" spans="2:16" ht="15.75" customHeight="1">
      <c r="B126" s="14"/>
      <c r="E126" s="14"/>
    </row>
    <row r="127" spans="2:16" ht="15.75" customHeight="1">
      <c r="B127" s="14"/>
    </row>
    <row r="128" spans="2:16" ht="15.75" customHeight="1">
      <c r="B128" s="14"/>
    </row>
    <row r="129" spans="1:3" ht="15.75" customHeight="1">
      <c r="B129" s="14"/>
      <c r="C129" s="22"/>
    </row>
    <row r="130" spans="1:3" ht="15.75" customHeight="1">
      <c r="B130" s="14"/>
    </row>
    <row r="131" spans="1:3" ht="15.75" customHeight="1">
      <c r="B131" s="14"/>
    </row>
    <row r="132" spans="1:3" ht="15.75" customHeight="1">
      <c r="B132" s="14"/>
    </row>
    <row r="133" spans="1:3" ht="15.75" customHeight="1">
      <c r="B133" s="14"/>
    </row>
    <row r="134" spans="1:3" ht="15.75" customHeight="1">
      <c r="A134" s="22"/>
      <c r="B134" s="14"/>
    </row>
    <row r="135" spans="1:3" ht="15.75" customHeight="1">
      <c r="A135" s="22"/>
      <c r="B135" s="14"/>
    </row>
    <row r="136" spans="1:3" ht="15.75" customHeight="1">
      <c r="A136" s="53"/>
      <c r="B136" s="14"/>
    </row>
    <row r="137" spans="1:3" ht="15.75" customHeight="1">
      <c r="A137" s="53"/>
      <c r="B137" s="14"/>
    </row>
    <row r="138" spans="1:3" ht="15.75" customHeight="1">
      <c r="A138" s="53"/>
      <c r="B138" s="14"/>
    </row>
    <row r="139" spans="1:3" ht="15.75" customHeight="1">
      <c r="A139" s="53"/>
      <c r="B139" s="14"/>
    </row>
    <row r="140" spans="1:3" ht="15.75" customHeight="1">
      <c r="A140" s="53"/>
      <c r="B140" s="14"/>
    </row>
    <row r="141" spans="1:3" ht="15.75" customHeight="1">
      <c r="A141" s="53"/>
      <c r="B141" s="14"/>
    </row>
    <row r="142" spans="1:3" ht="15.75" customHeight="1">
      <c r="A142" s="53"/>
      <c r="B142" s="14"/>
    </row>
    <row r="143" spans="1:3" ht="15.75" customHeight="1">
      <c r="A143" s="53"/>
      <c r="B143" s="14"/>
    </row>
    <row r="144" spans="1:3" ht="15.75" customHeight="1">
      <c r="A144" s="53"/>
      <c r="B144" s="14"/>
    </row>
    <row r="145" spans="1:2" ht="15.75" customHeight="1">
      <c r="A145" s="53"/>
      <c r="B145" s="14"/>
    </row>
    <row r="146" spans="1:2" ht="15.75" customHeight="1">
      <c r="A146" s="53"/>
      <c r="B146" s="14"/>
    </row>
    <row r="147" spans="1:2" ht="15.75" customHeight="1">
      <c r="A147" s="53"/>
      <c r="B147" s="14"/>
    </row>
    <row r="148" spans="1:2" ht="15.75" customHeight="1">
      <c r="A148" s="53"/>
    </row>
    <row r="149" spans="1:2" ht="15.75" customHeight="1">
      <c r="A149" s="53"/>
      <c r="B149" s="14"/>
    </row>
    <row r="150" spans="1:2" ht="15.75" customHeight="1">
      <c r="A150" s="53"/>
    </row>
    <row r="151" spans="1:2" ht="15.75" customHeight="1">
      <c r="A151" s="53"/>
    </row>
    <row r="152" spans="1:2" ht="15.75" customHeight="1"/>
    <row r="153" spans="1:2" ht="15.75" customHeight="1"/>
    <row r="154" spans="1:2" ht="15.75" customHeight="1"/>
    <row r="155" spans="1:2" ht="15.75" customHeight="1"/>
    <row r="156" spans="1:2" ht="15.75" customHeight="1"/>
    <row r="157" spans="1:2" ht="15.75" customHeight="1"/>
    <row r="158" spans="1:2" ht="15.75" customHeight="1"/>
    <row r="159" spans="1:2" ht="15.75" customHeight="1"/>
    <row r="160" spans="1:2" ht="15.75" customHeight="1"/>
    <row r="161" spans="1:1" ht="15.75" customHeight="1"/>
    <row r="162" spans="1:1" ht="15.75" customHeight="1"/>
    <row r="163" spans="1:1" ht="15.75" customHeight="1"/>
    <row r="164" spans="1:1" ht="15.75" customHeight="1"/>
    <row r="165" spans="1:1" ht="15.75" customHeight="1">
      <c r="A165" s="53"/>
    </row>
    <row r="166" spans="1:1" ht="15.75" customHeight="1"/>
    <row r="167" spans="1:1" ht="15.75" customHeight="1"/>
    <row r="168" spans="1:1" ht="15.75" customHeight="1"/>
    <row r="169" spans="1:1" ht="15.75" customHeight="1"/>
    <row r="170" spans="1:1" ht="15.75" customHeight="1"/>
    <row r="171" spans="1:1" ht="15.75" customHeight="1"/>
    <row r="172" spans="1:1" ht="15.75" customHeight="1"/>
    <row r="173" spans="1:1" ht="15.75" customHeight="1"/>
    <row r="174" spans="1:1" ht="15.75" customHeight="1"/>
    <row r="175" spans="1:1" ht="15.75" customHeight="1"/>
    <row r="176" spans="1:1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1:A12"/>
    <mergeCell ref="B78:C78"/>
    <mergeCell ref="D78:E78"/>
    <mergeCell ref="F84:G84"/>
  </mergeCells>
  <printOptions gridLines="1"/>
  <pageMargins left="0.7" right="0.7" top="0.75" bottom="0.75" header="0" footer="0"/>
  <pageSetup orientation="landscape"/>
  <rowBreaks count="2" manualBreakCount="2">
    <brk id="38" man="1"/>
    <brk id="7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1000"/>
  <sheetViews>
    <sheetView workbookViewId="0"/>
  </sheetViews>
  <sheetFormatPr defaultColWidth="14.42578125" defaultRowHeight="15" customHeight="1"/>
  <cols>
    <col min="1" max="1" width="16.7109375" customWidth="1"/>
    <col min="3" max="3" width="16" customWidth="1"/>
    <col min="4" max="4" width="16.140625" customWidth="1"/>
    <col min="5" max="5" width="16.7109375" customWidth="1"/>
    <col min="6" max="6" width="13.28515625" customWidth="1"/>
    <col min="7" max="7" width="14.5703125" customWidth="1"/>
    <col min="9" max="14" width="14.140625" customWidth="1"/>
    <col min="15" max="15" width="12.85546875" customWidth="1"/>
    <col min="16" max="16" width="12.5703125" customWidth="1"/>
    <col min="17" max="17" width="8.7109375" customWidth="1"/>
    <col min="18" max="18" width="13.42578125" customWidth="1"/>
    <col min="19" max="31" width="8.7109375" customWidth="1"/>
  </cols>
  <sheetData>
    <row r="1" spans="1:31">
      <c r="A1" s="1" t="s">
        <v>115</v>
      </c>
      <c r="B1" s="1"/>
      <c r="C1" s="1"/>
      <c r="D1" s="1"/>
      <c r="E1" s="1"/>
      <c r="F1" s="1"/>
      <c r="G1" s="1"/>
    </row>
    <row r="2" spans="1:31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ht="26.25">
      <c r="A3" s="6" t="s">
        <v>14</v>
      </c>
      <c r="B3" s="6" t="s">
        <v>15</v>
      </c>
      <c r="C3" s="7" t="s">
        <v>16</v>
      </c>
      <c r="D3" s="7" t="s">
        <v>17</v>
      </c>
      <c r="E3" s="7" t="s">
        <v>18</v>
      </c>
      <c r="F3" s="7" t="s">
        <v>19</v>
      </c>
      <c r="G3" s="7" t="s">
        <v>116</v>
      </c>
      <c r="H3" s="7" t="s">
        <v>21</v>
      </c>
      <c r="I3" s="7" t="s">
        <v>22</v>
      </c>
      <c r="J3" s="7" t="s">
        <v>23</v>
      </c>
      <c r="K3" s="7" t="s">
        <v>24</v>
      </c>
      <c r="L3" s="7" t="s">
        <v>25</v>
      </c>
      <c r="M3" s="7" t="s">
        <v>26</v>
      </c>
      <c r="N3" s="7" t="s">
        <v>27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>
      <c r="A4" s="8" t="s">
        <v>28</v>
      </c>
      <c r="B4" s="9">
        <v>42602.940000000039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>
        <v>42602.940000000039</v>
      </c>
      <c r="N4" s="10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>
      <c r="A5" s="8" t="s">
        <v>29</v>
      </c>
      <c r="B5" s="9">
        <v>2700192.27</v>
      </c>
      <c r="C5" s="12">
        <v>646549.87000000011</v>
      </c>
      <c r="D5" s="12">
        <v>616914.66999999981</v>
      </c>
      <c r="E5" s="12">
        <v>794785.69</v>
      </c>
      <c r="F5" s="12">
        <v>62914.390000000007</v>
      </c>
      <c r="G5" s="10">
        <v>0</v>
      </c>
      <c r="H5" s="10">
        <v>0</v>
      </c>
      <c r="I5" s="10">
        <v>108505.94</v>
      </c>
      <c r="J5" s="10">
        <v>250301.40000000002</v>
      </c>
      <c r="K5" s="10">
        <v>54472.659999999996</v>
      </c>
      <c r="L5" s="10">
        <v>145871.88999999998</v>
      </c>
      <c r="M5" s="10"/>
      <c r="N5" s="10">
        <v>19875.759999999998</v>
      </c>
      <c r="O5" s="13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1">
      <c r="A6" s="8" t="s">
        <v>30</v>
      </c>
      <c r="B6" s="9"/>
      <c r="C6" s="10"/>
      <c r="D6" s="54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31">
      <c r="A7" s="8" t="s">
        <v>31</v>
      </c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4"/>
    </row>
    <row r="8" spans="1:31">
      <c r="A8" s="8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4"/>
      <c r="AA8" s="5"/>
      <c r="AB8" s="5"/>
    </row>
    <row r="9" spans="1:31">
      <c r="A9" s="1" t="s">
        <v>32</v>
      </c>
      <c r="B9" s="15">
        <f t="shared" ref="B9:N9" si="0">SUM(B4:B8)</f>
        <v>2742795.21</v>
      </c>
      <c r="C9" s="15">
        <f t="shared" si="0"/>
        <v>646549.87000000011</v>
      </c>
      <c r="D9" s="15">
        <f t="shared" si="0"/>
        <v>616914.66999999981</v>
      </c>
      <c r="E9" s="15">
        <f t="shared" si="0"/>
        <v>794785.69</v>
      </c>
      <c r="F9" s="15">
        <f t="shared" si="0"/>
        <v>62914.390000000007</v>
      </c>
      <c r="G9" s="15">
        <f t="shared" si="0"/>
        <v>0</v>
      </c>
      <c r="H9" s="15">
        <f t="shared" si="0"/>
        <v>0</v>
      </c>
      <c r="I9" s="15">
        <f t="shared" si="0"/>
        <v>108505.94</v>
      </c>
      <c r="J9" s="15">
        <f t="shared" si="0"/>
        <v>250301.40000000002</v>
      </c>
      <c r="K9" s="15">
        <f t="shared" si="0"/>
        <v>54472.659999999996</v>
      </c>
      <c r="L9" s="15">
        <f t="shared" si="0"/>
        <v>145871.88999999998</v>
      </c>
      <c r="M9" s="15">
        <f t="shared" si="0"/>
        <v>42602.940000000039</v>
      </c>
      <c r="N9" s="15">
        <f t="shared" si="0"/>
        <v>19875.759999999998</v>
      </c>
      <c r="AA9" s="5"/>
      <c r="AB9" s="5"/>
    </row>
    <row r="10" spans="1:31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4"/>
      <c r="AA10" s="5"/>
      <c r="AB10" s="5"/>
    </row>
    <row r="11" spans="1:31">
      <c r="A11" s="69" t="s">
        <v>33</v>
      </c>
      <c r="B11" s="16"/>
      <c r="C11" s="17" t="s">
        <v>3</v>
      </c>
      <c r="D11" s="17" t="s">
        <v>4</v>
      </c>
      <c r="E11" s="17" t="s">
        <v>5</v>
      </c>
      <c r="F11" s="17" t="s">
        <v>6</v>
      </c>
      <c r="G11" s="17" t="s">
        <v>117</v>
      </c>
      <c r="H11" s="17" t="s">
        <v>35</v>
      </c>
      <c r="I11" s="17" t="s">
        <v>8</v>
      </c>
      <c r="J11" s="17" t="s">
        <v>36</v>
      </c>
      <c r="K11" s="17" t="s">
        <v>37</v>
      </c>
      <c r="L11" s="17" t="s">
        <v>38</v>
      </c>
      <c r="M11" s="17" t="s">
        <v>12</v>
      </c>
      <c r="N11" s="17" t="s">
        <v>13</v>
      </c>
      <c r="AA11" s="5"/>
      <c r="AB11" s="5"/>
    </row>
    <row r="12" spans="1:31">
      <c r="A12" s="70"/>
      <c r="B12" s="16">
        <f>SUM(C12:N12)</f>
        <v>2742795.21</v>
      </c>
      <c r="C12" s="18">
        <f t="shared" ref="C12:N12" si="1">C9</f>
        <v>646549.87000000011</v>
      </c>
      <c r="D12" s="18">
        <f t="shared" si="1"/>
        <v>616914.66999999981</v>
      </c>
      <c r="E12" s="18">
        <f t="shared" si="1"/>
        <v>794785.69</v>
      </c>
      <c r="F12" s="18">
        <f t="shared" si="1"/>
        <v>62914.390000000007</v>
      </c>
      <c r="G12" s="18">
        <f t="shared" si="1"/>
        <v>0</v>
      </c>
      <c r="H12" s="18">
        <f t="shared" si="1"/>
        <v>0</v>
      </c>
      <c r="I12" s="18">
        <f t="shared" si="1"/>
        <v>108505.94</v>
      </c>
      <c r="J12" s="18">
        <f t="shared" si="1"/>
        <v>250301.40000000002</v>
      </c>
      <c r="K12" s="18">
        <f t="shared" si="1"/>
        <v>54472.659999999996</v>
      </c>
      <c r="L12" s="18">
        <f t="shared" si="1"/>
        <v>145871.88999999998</v>
      </c>
      <c r="M12" s="18">
        <f t="shared" si="1"/>
        <v>42602.940000000039</v>
      </c>
      <c r="N12" s="18">
        <f t="shared" si="1"/>
        <v>19875.759999999998</v>
      </c>
      <c r="O12" s="14"/>
      <c r="AA12" s="5"/>
      <c r="AB12" s="5"/>
    </row>
    <row r="13" spans="1:31">
      <c r="A13" s="19" t="s">
        <v>39</v>
      </c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AA13" s="5"/>
      <c r="AB13" s="5"/>
    </row>
    <row r="14" spans="1:31">
      <c r="A14" s="21" t="s">
        <v>118</v>
      </c>
      <c r="B14" s="10"/>
      <c r="C14" s="10">
        <v>16729.39</v>
      </c>
      <c r="D14" s="10">
        <v>117936.88</v>
      </c>
      <c r="E14" s="10">
        <v>65940.210000000006</v>
      </c>
      <c r="F14" s="10"/>
      <c r="G14" s="10"/>
      <c r="H14" s="10"/>
      <c r="I14" s="10"/>
      <c r="J14" s="10"/>
      <c r="K14" s="10"/>
      <c r="L14" s="10"/>
      <c r="M14" s="10"/>
      <c r="N14" s="10"/>
      <c r="O14" s="14"/>
      <c r="AA14" s="5"/>
      <c r="AB14" s="5"/>
    </row>
    <row r="15" spans="1:31">
      <c r="A15" s="20" t="s">
        <v>41</v>
      </c>
      <c r="B15" s="10"/>
      <c r="C15" s="10"/>
      <c r="D15" s="10"/>
      <c r="E15" s="10"/>
      <c r="F15" s="10"/>
      <c r="AA15" s="5"/>
      <c r="AB15" s="5"/>
    </row>
    <row r="16" spans="1:31">
      <c r="A16" s="21" t="s">
        <v>42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4"/>
      <c r="AA16" s="5"/>
      <c r="AB16" s="5"/>
    </row>
    <row r="17" spans="1:31">
      <c r="A17" s="21" t="s">
        <v>43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22"/>
      <c r="P17" s="22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5"/>
      <c r="AB17" s="5"/>
      <c r="AC17" s="23"/>
      <c r="AD17" s="23"/>
      <c r="AE17" s="23"/>
    </row>
    <row r="18" spans="1:31">
      <c r="A18" s="21" t="s">
        <v>44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22"/>
      <c r="P18" s="22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5"/>
      <c r="AB18" s="5"/>
      <c r="AC18" s="23"/>
      <c r="AD18" s="23"/>
      <c r="AE18" s="23"/>
    </row>
    <row r="19" spans="1:31">
      <c r="A19" s="21" t="s">
        <v>45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AA19" s="5"/>
      <c r="AB19" s="5"/>
    </row>
    <row r="20" spans="1:31">
      <c r="A20" s="21" t="s">
        <v>46</v>
      </c>
      <c r="B20" s="10"/>
      <c r="C20" s="10"/>
      <c r="D20" s="10"/>
      <c r="E20" s="10"/>
      <c r="G20" s="10"/>
      <c r="H20" s="10"/>
      <c r="I20" s="10"/>
      <c r="J20" s="10"/>
      <c r="K20" s="10"/>
      <c r="L20" s="10"/>
      <c r="M20" s="10"/>
      <c r="N20" s="10"/>
      <c r="AA20" s="5"/>
      <c r="AB20" s="5"/>
    </row>
    <row r="21" spans="1:31" ht="15.75" customHeight="1">
      <c r="A21" s="21" t="s">
        <v>47</v>
      </c>
      <c r="B21" s="10"/>
      <c r="C21" s="10"/>
      <c r="D21" s="10"/>
      <c r="E21" s="10"/>
      <c r="F21" s="10"/>
      <c r="H21" s="24"/>
      <c r="I21" s="24"/>
      <c r="J21" s="10"/>
      <c r="K21" s="10"/>
      <c r="L21" s="10"/>
      <c r="M21" s="10"/>
      <c r="N21" s="10"/>
      <c r="O21" s="25"/>
      <c r="P21" s="25"/>
      <c r="Q21" s="25"/>
      <c r="AA21" s="5"/>
      <c r="AB21" s="5"/>
    </row>
    <row r="22" spans="1:31" ht="15.75" customHeight="1">
      <c r="A22" s="1" t="s">
        <v>48</v>
      </c>
      <c r="B22" s="26">
        <f t="shared" ref="B22:B24" si="2">SUM(C22:N22)</f>
        <v>200606.48000000004</v>
      </c>
      <c r="C22" s="9">
        <f t="shared" ref="C22:N22" si="3">SUM(C14:C21)</f>
        <v>16729.39</v>
      </c>
      <c r="D22" s="9">
        <f t="shared" si="3"/>
        <v>117936.88</v>
      </c>
      <c r="E22" s="9">
        <f t="shared" si="3"/>
        <v>65940.210000000006</v>
      </c>
      <c r="F22" s="9">
        <f t="shared" si="3"/>
        <v>0</v>
      </c>
      <c r="G22" s="9">
        <f t="shared" si="3"/>
        <v>0</v>
      </c>
      <c r="H22" s="9">
        <f t="shared" si="3"/>
        <v>0</v>
      </c>
      <c r="I22" s="9">
        <f t="shared" si="3"/>
        <v>0</v>
      </c>
      <c r="J22" s="9">
        <f t="shared" si="3"/>
        <v>0</v>
      </c>
      <c r="K22" s="9">
        <f t="shared" si="3"/>
        <v>0</v>
      </c>
      <c r="L22" s="9">
        <f t="shared" si="3"/>
        <v>0</v>
      </c>
      <c r="M22" s="9">
        <f t="shared" si="3"/>
        <v>0</v>
      </c>
      <c r="N22" s="9">
        <f t="shared" si="3"/>
        <v>0</v>
      </c>
      <c r="O22" s="10"/>
      <c r="P22" s="10"/>
      <c r="Q22" s="10"/>
      <c r="AA22" s="5"/>
      <c r="AB22" s="5"/>
    </row>
    <row r="23" spans="1:31" ht="15.75" customHeight="1">
      <c r="A23" s="1" t="s">
        <v>49</v>
      </c>
      <c r="B23" s="26">
        <f t="shared" si="2"/>
        <v>7988.6899999999987</v>
      </c>
      <c r="C23" s="10">
        <v>1928.84</v>
      </c>
      <c r="D23" s="10">
        <v>1819.77</v>
      </c>
      <c r="E23" s="10">
        <v>2355.34</v>
      </c>
      <c r="F23" s="10">
        <v>201.37</v>
      </c>
      <c r="G23" s="21"/>
      <c r="H23" s="21"/>
      <c r="I23" s="21">
        <v>315.45</v>
      </c>
      <c r="J23" s="21">
        <v>727.69</v>
      </c>
      <c r="K23" s="21">
        <v>216.15</v>
      </c>
      <c r="L23" s="21">
        <v>424.08</v>
      </c>
      <c r="M23" s="21"/>
      <c r="N23" s="21"/>
      <c r="O23" s="10"/>
      <c r="P23" s="10"/>
      <c r="Q23" s="10"/>
      <c r="AA23" s="5"/>
      <c r="AB23" s="5"/>
    </row>
    <row r="24" spans="1:31" ht="15.75" customHeight="1">
      <c r="A24" s="1" t="s">
        <v>50</v>
      </c>
      <c r="B24" s="26">
        <f t="shared" si="2"/>
        <v>150142.03999999998</v>
      </c>
      <c r="C24" s="10">
        <v>30511.17</v>
      </c>
      <c r="D24" s="10">
        <v>357.78</v>
      </c>
      <c r="E24" s="10">
        <v>114213.48</v>
      </c>
      <c r="F24" s="10">
        <v>2782.61</v>
      </c>
      <c r="G24" s="10">
        <v>2277</v>
      </c>
      <c r="H24" s="10"/>
      <c r="I24" s="10"/>
      <c r="J24" s="10"/>
      <c r="K24" s="10"/>
      <c r="L24" s="10"/>
      <c r="M24" s="10"/>
      <c r="N24" s="10"/>
      <c r="O24" s="14"/>
      <c r="P24" s="14"/>
      <c r="Q24" s="14"/>
      <c r="R24" s="14"/>
      <c r="AA24" s="5"/>
      <c r="AB24" s="5"/>
    </row>
    <row r="25" spans="1:31" ht="15.75" customHeight="1">
      <c r="A25" s="1" t="s">
        <v>113</v>
      </c>
      <c r="B25" s="9">
        <f>C25+D25+E25+F25+I25</f>
        <v>19.12</v>
      </c>
      <c r="C25" s="10">
        <v>19.12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4"/>
      <c r="P25" s="14"/>
      <c r="Q25" s="14"/>
      <c r="R25" s="14"/>
      <c r="AA25" s="5"/>
      <c r="AB25" s="5"/>
    </row>
    <row r="26" spans="1:31" ht="15.75" customHeight="1">
      <c r="A26" s="1" t="s">
        <v>46</v>
      </c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4"/>
      <c r="P26" s="14"/>
      <c r="Q26" s="14"/>
      <c r="R26" s="14"/>
      <c r="AA26" s="5"/>
      <c r="AB26" s="5"/>
    </row>
    <row r="27" spans="1:31" ht="15.75" customHeight="1">
      <c r="A27" s="1" t="s">
        <v>52</v>
      </c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R27" s="14"/>
      <c r="AA27" s="5"/>
    </row>
    <row r="28" spans="1:31" ht="15.75" customHeight="1">
      <c r="A28" s="1" t="s">
        <v>53</v>
      </c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R28" s="14"/>
      <c r="AA28" s="5"/>
    </row>
    <row r="29" spans="1:31" ht="15.75" customHeight="1">
      <c r="A29" s="1" t="s">
        <v>54</v>
      </c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R29" s="14"/>
      <c r="AA29" s="5"/>
    </row>
    <row r="30" spans="1:31" ht="15.75" customHeight="1">
      <c r="A30" s="1" t="s">
        <v>47</v>
      </c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R30" s="14"/>
      <c r="AC30" s="27"/>
    </row>
    <row r="31" spans="1:31" ht="15.75" customHeight="1">
      <c r="A31" s="1" t="s">
        <v>55</v>
      </c>
      <c r="B31" s="26">
        <f>SUM(C31:N31)</f>
        <v>150161.15999999997</v>
      </c>
      <c r="C31" s="10">
        <f t="shared" ref="C31:N31" si="4">SUM(C24:C30)</f>
        <v>30530.289999999997</v>
      </c>
      <c r="D31" s="10">
        <f t="shared" si="4"/>
        <v>357.78</v>
      </c>
      <c r="E31" s="10">
        <f t="shared" si="4"/>
        <v>114213.48</v>
      </c>
      <c r="F31" s="10">
        <f t="shared" si="4"/>
        <v>2782.61</v>
      </c>
      <c r="G31" s="10">
        <f t="shared" si="4"/>
        <v>2277</v>
      </c>
      <c r="H31" s="10">
        <f t="shared" si="4"/>
        <v>0</v>
      </c>
      <c r="I31" s="10">
        <f t="shared" si="4"/>
        <v>0</v>
      </c>
      <c r="J31" s="10">
        <f t="shared" si="4"/>
        <v>0</v>
      </c>
      <c r="K31" s="10">
        <f t="shared" si="4"/>
        <v>0</v>
      </c>
      <c r="L31" s="10">
        <f t="shared" si="4"/>
        <v>0</v>
      </c>
      <c r="M31" s="10">
        <f t="shared" si="4"/>
        <v>0</v>
      </c>
      <c r="N31" s="10">
        <f t="shared" si="4"/>
        <v>0</v>
      </c>
      <c r="R31" s="14"/>
    </row>
    <row r="32" spans="1:31" ht="15.75" customHeight="1">
      <c r="A32" s="1" t="s">
        <v>56</v>
      </c>
      <c r="B32" s="26">
        <f>C32+E32+D32</f>
        <v>14055.670000000002</v>
      </c>
      <c r="C32" s="10">
        <v>5793.63</v>
      </c>
      <c r="D32" s="10">
        <v>853.2</v>
      </c>
      <c r="E32" s="10">
        <v>7408.84</v>
      </c>
      <c r="F32" s="10"/>
      <c r="H32" s="25"/>
      <c r="I32" s="25"/>
      <c r="J32" s="25"/>
      <c r="K32" s="25"/>
      <c r="L32" s="25"/>
      <c r="M32" s="25"/>
      <c r="N32" s="25"/>
    </row>
    <row r="33" spans="1:15" ht="15.75" customHeight="1">
      <c r="A33" s="1" t="s">
        <v>56</v>
      </c>
      <c r="B33" s="26">
        <f t="shared" ref="B33:B35" si="5">SUM(C33:G33)</f>
        <v>24107.409999999996</v>
      </c>
      <c r="C33" s="10">
        <v>15816.9</v>
      </c>
      <c r="D33" s="10">
        <v>1232.27</v>
      </c>
      <c r="E33" s="10">
        <v>2584.64</v>
      </c>
      <c r="F33" s="10">
        <v>4473.6000000000004</v>
      </c>
    </row>
    <row r="34" spans="1:15" ht="15.75" customHeight="1">
      <c r="A34" s="1" t="s">
        <v>56</v>
      </c>
      <c r="B34" s="26">
        <f t="shared" si="5"/>
        <v>0</v>
      </c>
      <c r="C34" s="10"/>
      <c r="D34" s="10"/>
      <c r="E34" s="10"/>
    </row>
    <row r="35" spans="1:15" ht="15.75" customHeight="1">
      <c r="A35" s="1" t="s">
        <v>56</v>
      </c>
      <c r="B35" s="26">
        <f t="shared" si="5"/>
        <v>0</v>
      </c>
      <c r="C35" s="10"/>
      <c r="D35" s="10"/>
      <c r="E35" s="10"/>
    </row>
    <row r="36" spans="1:15" ht="15.75" customHeight="1">
      <c r="A36" s="1" t="s">
        <v>57</v>
      </c>
      <c r="B36" s="15">
        <f t="shared" ref="B36:B37" si="6">SUM(C36:N36)</f>
        <v>2763316.8299999991</v>
      </c>
      <c r="C36" s="12">
        <f t="shared" ref="C36:E36" si="7">C12+C22+C23-C33-C31-C32-C34-C35</f>
        <v>613067.28</v>
      </c>
      <c r="D36" s="12">
        <f t="shared" si="7"/>
        <v>734228.06999999983</v>
      </c>
      <c r="E36" s="12">
        <f t="shared" si="7"/>
        <v>738874.27999999991</v>
      </c>
      <c r="F36" s="12">
        <f>F12+F22+F23-F31-F32-F33-F34</f>
        <v>55859.55000000001</v>
      </c>
      <c r="G36" s="12">
        <f t="shared" ref="G36:L36" si="8">G12+G22+G23-G33-G31-G32-G34</f>
        <v>-2277</v>
      </c>
      <c r="H36" s="12">
        <f t="shared" si="8"/>
        <v>0</v>
      </c>
      <c r="I36" s="12">
        <f t="shared" si="8"/>
        <v>108821.39</v>
      </c>
      <c r="J36" s="12">
        <f t="shared" si="8"/>
        <v>251029.09000000003</v>
      </c>
      <c r="K36" s="12">
        <f t="shared" si="8"/>
        <v>54688.81</v>
      </c>
      <c r="L36" s="12">
        <f t="shared" si="8"/>
        <v>146295.96999999997</v>
      </c>
      <c r="M36" s="12">
        <f>B59-M31</f>
        <v>42853.630000000034</v>
      </c>
      <c r="N36" s="12">
        <f>N12+N22+N23-N33-N31-N32-N34</f>
        <v>19875.759999999998</v>
      </c>
    </row>
    <row r="37" spans="1:15" ht="15.75" customHeight="1">
      <c r="A37" s="1" t="s">
        <v>119</v>
      </c>
      <c r="B37" s="9">
        <f t="shared" si="6"/>
        <v>2757497.89</v>
      </c>
      <c r="C37" s="12">
        <f>219720.27+9091.86+379267.6</f>
        <v>608079.73</v>
      </c>
      <c r="D37" s="12">
        <f>400881.34+184435.27+148911.46</f>
        <v>734228.07</v>
      </c>
      <c r="E37" s="12">
        <f>167441.5+28592.54+543079.3</f>
        <v>739113.34000000008</v>
      </c>
      <c r="F37" s="12">
        <f>260.46+55599.09</f>
        <v>55859.549999999996</v>
      </c>
      <c r="G37" s="12">
        <v>-2277</v>
      </c>
      <c r="H37" s="12">
        <v>0</v>
      </c>
      <c r="I37" s="12">
        <f>107485.17+1336.22</f>
        <v>108821.39</v>
      </c>
      <c r="J37" s="12">
        <f>249535.26+1493.83</f>
        <v>251029.09</v>
      </c>
      <c r="K37" s="12">
        <f>45324.43+9364.38</f>
        <v>54688.81</v>
      </c>
      <c r="L37" s="12">
        <f>3498.18+46973+95824.79</f>
        <v>146295.97</v>
      </c>
      <c r="M37" s="12">
        <v>41783.18</v>
      </c>
      <c r="N37" s="12">
        <v>19875.759999999998</v>
      </c>
    </row>
    <row r="38" spans="1:15" ht="15.75" customHeight="1">
      <c r="A38" s="1" t="s">
        <v>59</v>
      </c>
      <c r="B38" s="9">
        <f t="shared" ref="B38:N38" si="9">B37-B36</f>
        <v>-5818.9399999990128</v>
      </c>
      <c r="C38" s="9">
        <f t="shared" si="9"/>
        <v>-4987.5500000000466</v>
      </c>
      <c r="D38" s="9">
        <f t="shared" si="9"/>
        <v>0</v>
      </c>
      <c r="E38" s="9">
        <f t="shared" si="9"/>
        <v>239.06000000017229</v>
      </c>
      <c r="F38" s="9">
        <f t="shared" si="9"/>
        <v>0</v>
      </c>
      <c r="G38" s="9">
        <f t="shared" si="9"/>
        <v>0</v>
      </c>
      <c r="H38" s="9">
        <f t="shared" si="9"/>
        <v>0</v>
      </c>
      <c r="I38" s="9">
        <f t="shared" si="9"/>
        <v>0</v>
      </c>
      <c r="J38" s="9">
        <f t="shared" si="9"/>
        <v>0</v>
      </c>
      <c r="K38" s="9">
        <f t="shared" si="9"/>
        <v>0</v>
      </c>
      <c r="L38" s="9">
        <f t="shared" si="9"/>
        <v>0</v>
      </c>
      <c r="M38" s="9">
        <f t="shared" si="9"/>
        <v>-1070.4500000000335</v>
      </c>
      <c r="N38" s="9">
        <f t="shared" si="9"/>
        <v>0</v>
      </c>
      <c r="O38" s="12"/>
    </row>
    <row r="39" spans="1:15" ht="15.75" customHeight="1">
      <c r="A39" s="28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1:15" ht="15.75" customHeight="1">
      <c r="A40" s="29" t="s">
        <v>61</v>
      </c>
      <c r="B40" s="16">
        <f>M9</f>
        <v>42602.940000000039</v>
      </c>
      <c r="C40" s="17" t="s">
        <v>3</v>
      </c>
      <c r="D40" s="17" t="s">
        <v>4</v>
      </c>
      <c r="E40" s="17" t="s">
        <v>5</v>
      </c>
      <c r="F40" s="17" t="s">
        <v>6</v>
      </c>
      <c r="G40" s="17" t="s">
        <v>117</v>
      </c>
      <c r="H40" s="17" t="s">
        <v>35</v>
      </c>
      <c r="I40" s="17" t="s">
        <v>8</v>
      </c>
      <c r="J40" s="17" t="s">
        <v>36</v>
      </c>
      <c r="K40" s="17" t="s">
        <v>37</v>
      </c>
      <c r="L40" s="17" t="s">
        <v>38</v>
      </c>
      <c r="M40" s="17" t="s">
        <v>12</v>
      </c>
      <c r="N40" s="17" t="s">
        <v>13</v>
      </c>
    </row>
    <row r="41" spans="1:15" ht="15.75" customHeight="1">
      <c r="A41" s="19" t="s">
        <v>62</v>
      </c>
      <c r="B41" s="10">
        <f>C41+E41+D41</f>
        <v>14055.670000000002</v>
      </c>
      <c r="C41" s="10">
        <v>5793.63</v>
      </c>
      <c r="D41" s="10">
        <v>853.2</v>
      </c>
      <c r="E41" s="10">
        <v>7408.84</v>
      </c>
      <c r="F41" s="10"/>
      <c r="H41" s="25"/>
      <c r="I41" s="25"/>
      <c r="J41" s="25"/>
      <c r="K41" s="25"/>
      <c r="L41" s="25"/>
      <c r="M41" s="25"/>
      <c r="N41" s="25"/>
    </row>
    <row r="42" spans="1:15" ht="15.75" customHeight="1">
      <c r="A42" s="10"/>
      <c r="B42" s="10">
        <f t="shared" ref="B42:B45" si="10">C42+D42+E42</f>
        <v>19633.809999999998</v>
      </c>
      <c r="C42" s="10">
        <v>15816.9</v>
      </c>
      <c r="D42" s="10">
        <v>1232.27</v>
      </c>
      <c r="E42" s="10">
        <v>2584.64</v>
      </c>
      <c r="F42" s="10">
        <v>4473.6000000000004</v>
      </c>
      <c r="H42" s="25"/>
      <c r="I42" s="25"/>
      <c r="J42" s="25"/>
      <c r="K42" s="25"/>
      <c r="L42" s="25"/>
      <c r="M42" s="25"/>
      <c r="N42" s="25"/>
    </row>
    <row r="43" spans="1:15" ht="15.75" customHeight="1">
      <c r="A43" s="21"/>
      <c r="B43" s="10">
        <f t="shared" si="10"/>
        <v>0</v>
      </c>
      <c r="C43" s="10"/>
      <c r="D43" s="10"/>
      <c r="E43" s="10"/>
      <c r="H43" s="25"/>
      <c r="I43" s="25"/>
      <c r="J43" s="25"/>
      <c r="K43" s="25"/>
      <c r="L43" s="25"/>
      <c r="M43" s="25"/>
      <c r="N43" s="25"/>
    </row>
    <row r="44" spans="1:15" ht="15.75" customHeight="1">
      <c r="A44" s="21"/>
      <c r="B44" s="10">
        <f t="shared" si="10"/>
        <v>0</v>
      </c>
      <c r="C44" s="10"/>
      <c r="D44" s="10"/>
      <c r="E44" s="10"/>
      <c r="F44" s="10"/>
      <c r="H44" s="21"/>
      <c r="I44" s="21"/>
      <c r="J44" s="21"/>
      <c r="K44" s="21"/>
      <c r="L44" s="21"/>
      <c r="M44" s="21"/>
      <c r="N44" s="21"/>
    </row>
    <row r="45" spans="1:15" ht="15.75" customHeight="1">
      <c r="A45" s="21"/>
      <c r="B45" s="10">
        <f t="shared" si="10"/>
        <v>0</v>
      </c>
      <c r="C45" s="10"/>
      <c r="D45" s="10"/>
      <c r="E45" s="10"/>
      <c r="F45" s="10"/>
      <c r="H45" s="21"/>
      <c r="I45" s="21"/>
      <c r="J45" s="21"/>
      <c r="K45" s="21"/>
      <c r="L45" s="21"/>
      <c r="M45" s="21"/>
      <c r="N45" s="21"/>
    </row>
    <row r="46" spans="1:15" ht="15.75" customHeight="1">
      <c r="A46" s="1" t="s">
        <v>63</v>
      </c>
      <c r="B46" s="26">
        <f t="shared" ref="B46:B47" si="11">M46</f>
        <v>38163.079999999994</v>
      </c>
      <c r="C46" s="10">
        <f t="shared" ref="C46:L46" si="12">SUM(C41:C45)</f>
        <v>21610.53</v>
      </c>
      <c r="D46" s="10">
        <f t="shared" si="12"/>
        <v>2085.4700000000003</v>
      </c>
      <c r="E46" s="10">
        <f t="shared" si="12"/>
        <v>9993.48</v>
      </c>
      <c r="F46" s="10">
        <f t="shared" si="12"/>
        <v>4473.6000000000004</v>
      </c>
      <c r="G46" s="10">
        <f t="shared" si="12"/>
        <v>0</v>
      </c>
      <c r="H46" s="10">
        <f t="shared" si="12"/>
        <v>0</v>
      </c>
      <c r="I46" s="10">
        <f t="shared" si="12"/>
        <v>0</v>
      </c>
      <c r="J46" s="10">
        <f t="shared" si="12"/>
        <v>0</v>
      </c>
      <c r="K46" s="10">
        <f t="shared" si="12"/>
        <v>0</v>
      </c>
      <c r="L46" s="10">
        <f t="shared" si="12"/>
        <v>0</v>
      </c>
      <c r="M46" s="26">
        <f>SUM(C46:L46)</f>
        <v>38163.079999999994</v>
      </c>
      <c r="N46" s="9"/>
    </row>
    <row r="47" spans="1:15" ht="15.75" customHeight="1">
      <c r="A47" s="1" t="s">
        <v>49</v>
      </c>
      <c r="B47" s="26">
        <f t="shared" si="11"/>
        <v>0</v>
      </c>
      <c r="D47" s="10"/>
      <c r="E47" s="10"/>
      <c r="F47" s="10"/>
      <c r="H47" s="9"/>
      <c r="I47" s="9"/>
      <c r="J47" s="9"/>
      <c r="K47" s="9"/>
      <c r="L47" s="9"/>
      <c r="M47" s="26"/>
      <c r="N47" s="9"/>
    </row>
    <row r="48" spans="1:15" ht="15.75" customHeight="1">
      <c r="A48" s="1" t="s">
        <v>64</v>
      </c>
      <c r="B48" s="9"/>
      <c r="C48" s="10"/>
      <c r="D48" s="10"/>
      <c r="E48" s="10"/>
      <c r="F48" s="10"/>
      <c r="H48" s="10"/>
      <c r="I48" s="10"/>
      <c r="J48" s="10"/>
      <c r="K48" s="10"/>
      <c r="L48" s="10"/>
      <c r="M48" s="10"/>
      <c r="N48" s="10"/>
    </row>
    <row r="49" spans="1:15" ht="15.75" customHeight="1">
      <c r="A49" s="21" t="s">
        <v>65</v>
      </c>
      <c r="C49" s="10"/>
      <c r="D49" s="10"/>
      <c r="E49" s="10"/>
      <c r="F49" s="10"/>
      <c r="H49" s="10"/>
      <c r="I49" s="10"/>
      <c r="J49" s="10"/>
      <c r="K49" s="10"/>
      <c r="L49" s="10"/>
      <c r="M49" s="10">
        <v>24272.87</v>
      </c>
      <c r="N49" s="10"/>
      <c r="O49" s="10"/>
    </row>
    <row r="50" spans="1:15" ht="15.75" customHeight="1">
      <c r="A50" s="21" t="s">
        <v>66</v>
      </c>
      <c r="C50" s="10"/>
      <c r="D50" s="10"/>
      <c r="E50" s="10"/>
      <c r="F50" s="10"/>
      <c r="H50" s="10"/>
      <c r="I50" s="10"/>
      <c r="J50" s="10"/>
      <c r="K50" s="10"/>
      <c r="L50" s="10"/>
      <c r="M50" s="10">
        <v>1641.88</v>
      </c>
      <c r="N50" s="10"/>
    </row>
    <row r="51" spans="1:15" ht="15.75" customHeight="1">
      <c r="A51" s="21" t="s">
        <v>67</v>
      </c>
      <c r="C51" s="10"/>
      <c r="D51" s="10"/>
      <c r="E51" s="10"/>
      <c r="F51" s="10"/>
      <c r="H51" s="10"/>
      <c r="I51" s="10"/>
      <c r="J51" s="10"/>
      <c r="K51" s="10"/>
      <c r="L51" s="10"/>
      <c r="M51" s="10">
        <v>7934.78</v>
      </c>
      <c r="N51" s="10"/>
    </row>
    <row r="52" spans="1:15" ht="15.75" customHeight="1">
      <c r="A52" s="21" t="s">
        <v>68</v>
      </c>
      <c r="B52" s="10"/>
      <c r="C52" s="10"/>
      <c r="D52" s="10"/>
      <c r="E52" s="10"/>
      <c r="F52" s="10"/>
      <c r="H52" s="10"/>
      <c r="I52" s="10"/>
      <c r="J52" s="10"/>
      <c r="K52" s="10"/>
      <c r="L52" s="10"/>
      <c r="M52" s="10">
        <v>1176.5899999999999</v>
      </c>
      <c r="N52" s="10"/>
    </row>
    <row r="53" spans="1:15" ht="15.75" customHeight="1">
      <c r="A53" s="21" t="s">
        <v>69</v>
      </c>
      <c r="B53" s="10"/>
      <c r="C53" s="10"/>
      <c r="D53" s="10"/>
      <c r="E53" s="10"/>
      <c r="F53" s="10"/>
      <c r="H53" s="10"/>
      <c r="I53" s="10"/>
      <c r="J53" s="10"/>
      <c r="K53" s="10"/>
      <c r="L53" s="10"/>
      <c r="M53" s="10">
        <v>185</v>
      </c>
      <c r="N53" s="10"/>
    </row>
    <row r="54" spans="1:15" ht="15.75" customHeight="1">
      <c r="A54" s="21" t="s">
        <v>70</v>
      </c>
      <c r="B54" s="10"/>
      <c r="C54" s="10"/>
      <c r="D54" s="10"/>
      <c r="E54" s="10"/>
      <c r="F54" s="10"/>
      <c r="H54" s="10"/>
      <c r="I54" s="10"/>
      <c r="J54" s="10"/>
      <c r="K54" s="10"/>
      <c r="L54" s="10"/>
      <c r="M54" s="10">
        <v>1203.94</v>
      </c>
      <c r="N54" s="10"/>
    </row>
    <row r="55" spans="1:15" ht="15.75" customHeight="1">
      <c r="A55" s="21" t="s">
        <v>71</v>
      </c>
      <c r="B55" s="10"/>
      <c r="C55" s="10"/>
      <c r="D55" s="10"/>
      <c r="E55" s="10"/>
      <c r="F55" s="10"/>
      <c r="H55" s="10"/>
      <c r="I55" s="10"/>
      <c r="J55" s="10"/>
      <c r="K55" s="10"/>
      <c r="L55" s="10"/>
      <c r="M55" s="10">
        <v>927.37</v>
      </c>
      <c r="N55" s="10"/>
    </row>
    <row r="56" spans="1:15" ht="15.75" customHeight="1">
      <c r="A56" s="21" t="s">
        <v>72</v>
      </c>
      <c r="B56" s="10"/>
      <c r="C56" s="10"/>
      <c r="D56" s="10"/>
      <c r="E56" s="10"/>
      <c r="F56" s="10"/>
      <c r="H56" s="10"/>
      <c r="I56" s="10"/>
      <c r="J56" s="10"/>
      <c r="K56" s="10"/>
      <c r="L56" s="10"/>
      <c r="M56" s="10">
        <v>569.96</v>
      </c>
      <c r="N56" s="10"/>
    </row>
    <row r="57" spans="1:15" ht="15.75" customHeight="1">
      <c r="A57" s="21" t="s">
        <v>73</v>
      </c>
      <c r="B57" s="10"/>
      <c r="C57" s="10"/>
      <c r="D57" s="10"/>
      <c r="E57" s="10"/>
      <c r="F57" s="10"/>
      <c r="H57" s="10"/>
      <c r="I57" s="10"/>
      <c r="J57" s="10"/>
      <c r="K57" s="10"/>
      <c r="L57" s="10"/>
      <c r="M57" s="10"/>
      <c r="N57" s="10"/>
    </row>
    <row r="58" spans="1:15" ht="15.75" customHeight="1">
      <c r="A58" s="1" t="s">
        <v>74</v>
      </c>
      <c r="B58" s="26">
        <f>SUM(C58:M58)</f>
        <v>37912.39</v>
      </c>
      <c r="C58" s="10"/>
      <c r="D58" s="10"/>
      <c r="E58" s="10"/>
      <c r="F58" s="10"/>
      <c r="H58" s="9"/>
      <c r="I58" s="9"/>
      <c r="J58" s="9"/>
      <c r="K58" s="9"/>
      <c r="L58" s="9"/>
      <c r="M58" s="26">
        <f>SUM(M49:M57)</f>
        <v>37912.39</v>
      </c>
      <c r="N58" s="9"/>
    </row>
    <row r="59" spans="1:15" ht="15.75" customHeight="1">
      <c r="A59" s="1" t="s">
        <v>57</v>
      </c>
      <c r="B59" s="15">
        <f>B40+B46+B47-B58</f>
        <v>42853.630000000034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5" ht="15.75" customHeight="1">
      <c r="A60" s="1"/>
      <c r="B60" s="9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spans="1:15" ht="15.75" customHeight="1">
      <c r="A61" s="2" t="s">
        <v>75</v>
      </c>
      <c r="B61" s="3" t="s">
        <v>2</v>
      </c>
      <c r="C61" s="4" t="s">
        <v>3</v>
      </c>
      <c r="D61" s="4" t="s">
        <v>4</v>
      </c>
      <c r="E61" s="4" t="s">
        <v>5</v>
      </c>
      <c r="F61" s="4" t="s">
        <v>6</v>
      </c>
      <c r="G61" s="4" t="s">
        <v>7</v>
      </c>
      <c r="H61" s="4" t="s">
        <v>7</v>
      </c>
      <c r="I61" s="4" t="s">
        <v>8</v>
      </c>
      <c r="J61" s="4" t="s">
        <v>9</v>
      </c>
      <c r="K61" s="4" t="s">
        <v>9</v>
      </c>
      <c r="L61" s="4" t="s">
        <v>9</v>
      </c>
      <c r="M61" s="4" t="s">
        <v>12</v>
      </c>
      <c r="N61" s="4" t="s">
        <v>13</v>
      </c>
    </row>
    <row r="62" spans="1:15" ht="26.25">
      <c r="A62" s="6" t="s">
        <v>14</v>
      </c>
      <c r="B62" s="6" t="s">
        <v>76</v>
      </c>
      <c r="C62" s="7" t="s">
        <v>16</v>
      </c>
      <c r="D62" s="7" t="s">
        <v>17</v>
      </c>
      <c r="E62" s="7" t="s">
        <v>18</v>
      </c>
      <c r="F62" s="7" t="s">
        <v>19</v>
      </c>
      <c r="G62" s="7" t="s">
        <v>116</v>
      </c>
      <c r="H62" s="7" t="s">
        <v>21</v>
      </c>
      <c r="I62" s="7" t="s">
        <v>22</v>
      </c>
      <c r="J62" s="7" t="s">
        <v>77</v>
      </c>
      <c r="K62" s="7" t="s">
        <v>24</v>
      </c>
      <c r="L62" s="7" t="s">
        <v>25</v>
      </c>
      <c r="M62" s="7" t="s">
        <v>26</v>
      </c>
      <c r="N62" s="7" t="s">
        <v>27</v>
      </c>
    </row>
    <row r="63" spans="1:15" ht="15.75" customHeight="1">
      <c r="A63" s="8" t="s">
        <v>28</v>
      </c>
      <c r="B63" s="9">
        <f t="shared" ref="B63:B64" si="13">SUM(C63:N63)</f>
        <v>42853.630000000034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>
        <f>B59</f>
        <v>42853.630000000034</v>
      </c>
      <c r="N63" s="10"/>
    </row>
    <row r="64" spans="1:15" ht="15.75" customHeight="1">
      <c r="A64" s="8" t="s">
        <v>29</v>
      </c>
      <c r="B64" s="9">
        <f t="shared" si="13"/>
        <v>2720463.1999999993</v>
      </c>
      <c r="C64" s="12">
        <f t="shared" ref="C64:L64" si="14">C36</f>
        <v>613067.28</v>
      </c>
      <c r="D64" s="12">
        <f t="shared" si="14"/>
        <v>734228.06999999983</v>
      </c>
      <c r="E64" s="12">
        <f t="shared" si="14"/>
        <v>738874.27999999991</v>
      </c>
      <c r="F64" s="12">
        <f t="shared" si="14"/>
        <v>55859.55000000001</v>
      </c>
      <c r="G64" s="10">
        <f t="shared" si="14"/>
        <v>-2277</v>
      </c>
      <c r="H64" s="10">
        <f t="shared" si="14"/>
        <v>0</v>
      </c>
      <c r="I64" s="10">
        <f t="shared" si="14"/>
        <v>108821.39</v>
      </c>
      <c r="J64" s="10">
        <f t="shared" si="14"/>
        <v>251029.09000000003</v>
      </c>
      <c r="K64" s="10">
        <f t="shared" si="14"/>
        <v>54688.81</v>
      </c>
      <c r="L64" s="10">
        <f t="shared" si="14"/>
        <v>146295.96999999997</v>
      </c>
      <c r="M64" s="10"/>
      <c r="N64" s="10">
        <f>N36</f>
        <v>19875.759999999998</v>
      </c>
    </row>
    <row r="65" spans="1:19" ht="15.75" customHeight="1">
      <c r="A65" s="8" t="s">
        <v>30</v>
      </c>
      <c r="B65" s="9"/>
      <c r="C65" s="10"/>
      <c r="E65" s="10"/>
      <c r="F65" s="10"/>
      <c r="G65" s="10"/>
      <c r="H65" s="10"/>
      <c r="I65" s="10"/>
      <c r="J65" s="10"/>
      <c r="K65" s="10"/>
      <c r="L65" s="10"/>
      <c r="M65" s="10"/>
      <c r="N65" s="10"/>
    </row>
    <row r="66" spans="1:19" ht="15.75" customHeight="1">
      <c r="A66" s="8" t="s">
        <v>31</v>
      </c>
      <c r="B66" s="9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</row>
    <row r="67" spans="1:19" ht="15.75" customHeight="1">
      <c r="A67" s="8"/>
      <c r="B67" s="9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</row>
    <row r="68" spans="1:19" ht="15.75" customHeight="1">
      <c r="A68" s="1" t="s">
        <v>32</v>
      </c>
      <c r="B68" s="15">
        <f>SUM(C68:N68)</f>
        <v>2763316.8299999991</v>
      </c>
      <c r="C68" s="15">
        <f t="shared" ref="C68:N68" si="15">SUM(C63:C66)</f>
        <v>613067.28</v>
      </c>
      <c r="D68" s="15">
        <f t="shared" si="15"/>
        <v>734228.06999999983</v>
      </c>
      <c r="E68" s="15">
        <f t="shared" si="15"/>
        <v>738874.27999999991</v>
      </c>
      <c r="F68" s="15">
        <f t="shared" si="15"/>
        <v>55859.55000000001</v>
      </c>
      <c r="G68" s="15">
        <f t="shared" si="15"/>
        <v>-2277</v>
      </c>
      <c r="H68" s="15">
        <f t="shared" si="15"/>
        <v>0</v>
      </c>
      <c r="I68" s="15">
        <f t="shared" si="15"/>
        <v>108821.39</v>
      </c>
      <c r="J68" s="15">
        <f t="shared" si="15"/>
        <v>251029.09000000003</v>
      </c>
      <c r="K68" s="15">
        <f t="shared" si="15"/>
        <v>54688.81</v>
      </c>
      <c r="L68" s="15">
        <f t="shared" si="15"/>
        <v>146295.96999999997</v>
      </c>
      <c r="M68" s="15">
        <f t="shared" si="15"/>
        <v>42853.630000000034</v>
      </c>
      <c r="N68" s="15">
        <f t="shared" si="15"/>
        <v>19875.759999999998</v>
      </c>
    </row>
    <row r="69" spans="1:19" ht="15.75" customHeight="1">
      <c r="A69" s="21"/>
      <c r="B69" s="21"/>
      <c r="C69" s="10"/>
      <c r="D69" s="10"/>
      <c r="E69" s="10"/>
      <c r="F69" s="10"/>
    </row>
    <row r="70" spans="1:19" ht="15.75" customHeight="1">
      <c r="A70" s="21" t="str">
        <f>A1</f>
        <v xml:space="preserve">Month: April 2025                                                                                                                                </v>
      </c>
      <c r="B70" s="21"/>
      <c r="D70" s="10"/>
      <c r="E70" s="10"/>
      <c r="G70" s="10"/>
      <c r="H70" s="10"/>
      <c r="I70" s="10"/>
    </row>
    <row r="71" spans="1:19" ht="15.75" customHeight="1">
      <c r="A71" s="10"/>
      <c r="B71" s="27" t="s">
        <v>78</v>
      </c>
      <c r="C71" s="27" t="s">
        <v>79</v>
      </c>
      <c r="D71" s="27" t="s">
        <v>80</v>
      </c>
      <c r="E71" s="27" t="s">
        <v>81</v>
      </c>
      <c r="F71" s="11" t="s">
        <v>82</v>
      </c>
      <c r="G71" s="10"/>
      <c r="H71" s="10"/>
      <c r="I71" s="10"/>
    </row>
    <row r="72" spans="1:19" ht="15.75" customHeight="1">
      <c r="A72" s="30" t="s">
        <v>83</v>
      </c>
      <c r="B72" s="10"/>
      <c r="C72" s="10">
        <v>325280.27</v>
      </c>
      <c r="D72" s="10">
        <f>C107</f>
        <v>24189.590000000004</v>
      </c>
      <c r="E72" s="10">
        <f>D93</f>
        <v>0</v>
      </c>
      <c r="F72" s="10">
        <f t="shared" ref="F72:F73" si="16">(C72-D72+E72)-B72</f>
        <v>301090.68</v>
      </c>
      <c r="G72" s="10"/>
      <c r="H72" s="10"/>
      <c r="I72" s="10">
        <f>C72-D72</f>
        <v>301090.68</v>
      </c>
      <c r="O72" s="14"/>
    </row>
    <row r="73" spans="1:19" ht="15.75" customHeight="1">
      <c r="A73" s="30" t="s">
        <v>84</v>
      </c>
      <c r="B73" s="10">
        <f>B37-M37</f>
        <v>2715714.71</v>
      </c>
      <c r="C73" s="10">
        <f>2241586.95+159447.28</f>
        <v>2401034.23</v>
      </c>
      <c r="D73" s="10">
        <f>D89</f>
        <v>0</v>
      </c>
      <c r="E73" s="10">
        <f>E85</f>
        <v>0</v>
      </c>
      <c r="F73" s="10">
        <f t="shared" si="16"/>
        <v>-314680.48</v>
      </c>
      <c r="H73" s="10"/>
      <c r="I73" s="10">
        <f>C73+E73</f>
        <v>2401034.23</v>
      </c>
    </row>
    <row r="74" spans="1:19" ht="15.75" customHeight="1">
      <c r="A74" s="30"/>
      <c r="B74" s="10"/>
      <c r="C74" s="10"/>
      <c r="D74" s="10"/>
      <c r="F74" s="31">
        <f>F72+F73</f>
        <v>-13589.799999999988</v>
      </c>
      <c r="G74" s="10"/>
      <c r="H74" s="10"/>
      <c r="I74" s="10">
        <f>I72+I73</f>
        <v>2702124.91</v>
      </c>
      <c r="O74" s="14"/>
    </row>
    <row r="75" spans="1:19" ht="15.75" customHeight="1">
      <c r="A75" s="30" t="s">
        <v>28</v>
      </c>
      <c r="B75" s="10">
        <f>B59</f>
        <v>42853.630000000034</v>
      </c>
      <c r="C75" s="10">
        <v>45289.93</v>
      </c>
      <c r="D75" s="10">
        <f>J90</f>
        <v>1641.22</v>
      </c>
      <c r="E75" s="10">
        <f>J96</f>
        <v>0</v>
      </c>
      <c r="F75" s="10">
        <f>(C75-D75+E75)-B75</f>
        <v>795.07999999996537</v>
      </c>
      <c r="G75" s="10"/>
      <c r="H75" s="10"/>
      <c r="I75" s="10"/>
    </row>
    <row r="76" spans="1:19" ht="15.75" customHeight="1">
      <c r="A76" s="8"/>
      <c r="B76" s="10"/>
      <c r="C76" s="10" t="s">
        <v>85</v>
      </c>
      <c r="D76" s="10"/>
      <c r="E76" s="10" t="s">
        <v>86</v>
      </c>
      <c r="F76" s="31">
        <f>F74+F75</f>
        <v>-12794.720000000023</v>
      </c>
      <c r="G76" s="10"/>
      <c r="H76" s="10"/>
      <c r="I76" s="10"/>
      <c r="J76" s="32"/>
      <c r="K76" s="32"/>
      <c r="L76" s="32"/>
      <c r="M76" s="32"/>
      <c r="N76" s="32"/>
    </row>
    <row r="77" spans="1:19" ht="15.75" customHeight="1">
      <c r="A77" s="8"/>
      <c r="B77" s="10"/>
      <c r="C77" s="10"/>
      <c r="D77" s="10"/>
      <c r="E77" s="10"/>
      <c r="F77" s="10"/>
      <c r="G77" s="10"/>
      <c r="H77" s="10"/>
      <c r="I77" s="10"/>
      <c r="J77" s="32"/>
      <c r="K77" s="32"/>
      <c r="L77" s="32"/>
      <c r="M77" s="32"/>
      <c r="N77" s="32"/>
    </row>
    <row r="78" spans="1:19" ht="15.75" customHeight="1">
      <c r="A78" s="27"/>
      <c r="B78" s="71" t="s">
        <v>87</v>
      </c>
      <c r="C78" s="72"/>
      <c r="D78" s="73" t="s">
        <v>88</v>
      </c>
      <c r="E78" s="74"/>
      <c r="F78" s="23" t="s">
        <v>89</v>
      </c>
      <c r="J78" s="33" t="s">
        <v>90</v>
      </c>
      <c r="K78" s="34"/>
      <c r="L78" s="34"/>
      <c r="M78" s="32"/>
      <c r="N78" s="32"/>
      <c r="O78" s="32"/>
      <c r="P78" s="32"/>
      <c r="Q78" s="32"/>
    </row>
    <row r="79" spans="1:19" ht="15.75" customHeight="1">
      <c r="A79" s="55">
        <v>45575</v>
      </c>
      <c r="B79" s="57">
        <v>18568</v>
      </c>
      <c r="C79" s="56">
        <v>86</v>
      </c>
      <c r="D79" s="36" t="s">
        <v>91</v>
      </c>
      <c r="E79" s="37">
        <v>0</v>
      </c>
      <c r="H79" s="55">
        <v>45741</v>
      </c>
      <c r="I79" s="57">
        <v>8333</v>
      </c>
      <c r="J79" s="56">
        <v>238.72</v>
      </c>
      <c r="L79" s="8"/>
      <c r="S79" s="14"/>
    </row>
    <row r="80" spans="1:19" ht="15.75" customHeight="1">
      <c r="A80" s="55">
        <v>45575</v>
      </c>
      <c r="B80" s="57">
        <v>18573</v>
      </c>
      <c r="C80" s="56">
        <v>143.28</v>
      </c>
      <c r="D80" s="38" t="s">
        <v>92</v>
      </c>
      <c r="E80" s="39">
        <v>0</v>
      </c>
      <c r="F80" s="22"/>
      <c r="H80" s="55">
        <v>45776</v>
      </c>
      <c r="I80" s="57">
        <v>8378</v>
      </c>
      <c r="J80" s="56">
        <v>227.13</v>
      </c>
      <c r="L80" s="8"/>
      <c r="S80" s="14"/>
    </row>
    <row r="81" spans="1:19" ht="15.75" customHeight="1">
      <c r="A81" s="55">
        <v>45672</v>
      </c>
      <c r="B81" s="57">
        <v>18735</v>
      </c>
      <c r="C81" s="56">
        <v>43</v>
      </c>
      <c r="D81" s="38" t="s">
        <v>93</v>
      </c>
      <c r="E81" s="39">
        <v>0</v>
      </c>
      <c r="F81" s="22"/>
      <c r="H81" s="55">
        <v>45776</v>
      </c>
      <c r="I81" s="57">
        <v>8379</v>
      </c>
      <c r="J81" s="56">
        <v>248</v>
      </c>
      <c r="K81" s="8"/>
      <c r="L81" s="8"/>
      <c r="S81" s="14"/>
    </row>
    <row r="82" spans="1:19" ht="15.75" customHeight="1">
      <c r="A82" s="55">
        <v>45672</v>
      </c>
      <c r="B82" s="57">
        <v>18767</v>
      </c>
      <c r="C82" s="56">
        <v>6170</v>
      </c>
      <c r="D82" s="38" t="s">
        <v>94</v>
      </c>
      <c r="E82" s="39">
        <v>0</v>
      </c>
      <c r="F82" s="22"/>
      <c r="H82" s="55">
        <v>45777</v>
      </c>
      <c r="I82" s="57" t="s">
        <v>71</v>
      </c>
      <c r="J82" s="56">
        <v>927.37</v>
      </c>
      <c r="K82" s="8"/>
      <c r="L82" s="8"/>
      <c r="S82" s="14"/>
    </row>
    <row r="83" spans="1:19" ht="15.75" customHeight="1">
      <c r="A83" s="55">
        <v>45700</v>
      </c>
      <c r="B83" s="57">
        <v>18797</v>
      </c>
      <c r="C83" s="56">
        <v>3033.23</v>
      </c>
      <c r="D83" s="38" t="s">
        <v>95</v>
      </c>
      <c r="E83" s="39">
        <v>0</v>
      </c>
      <c r="H83" s="55"/>
      <c r="J83" s="56"/>
      <c r="K83" s="8"/>
      <c r="L83" s="8"/>
      <c r="S83" s="14"/>
    </row>
    <row r="84" spans="1:19" ht="15.75" customHeight="1">
      <c r="A84" s="55">
        <v>45700</v>
      </c>
      <c r="B84" s="57">
        <v>18812</v>
      </c>
      <c r="C84" s="56">
        <v>220</v>
      </c>
      <c r="D84" s="38" t="s">
        <v>96</v>
      </c>
      <c r="E84" s="39">
        <v>0</v>
      </c>
      <c r="F84" s="75" t="s">
        <v>97</v>
      </c>
      <c r="G84" s="74"/>
      <c r="H84" s="35"/>
      <c r="J84" s="56"/>
      <c r="K84" s="8"/>
      <c r="L84" s="8"/>
      <c r="S84" s="14"/>
    </row>
    <row r="85" spans="1:19" ht="15.75" customHeight="1">
      <c r="A85" s="55">
        <v>45728</v>
      </c>
      <c r="B85" s="57">
        <v>18859</v>
      </c>
      <c r="C85" s="56">
        <v>61.04</v>
      </c>
      <c r="D85" s="42"/>
      <c r="E85" s="43">
        <f>E79+E80+E81+E82+E83+E84</f>
        <v>0</v>
      </c>
      <c r="F85" s="44"/>
      <c r="G85" s="45"/>
      <c r="H85" s="35"/>
      <c r="J85" s="56"/>
      <c r="K85" s="8"/>
      <c r="L85" s="8"/>
      <c r="S85" s="14"/>
    </row>
    <row r="86" spans="1:19" ht="15.75" customHeight="1">
      <c r="A86" s="55">
        <v>45728</v>
      </c>
      <c r="B86" s="57">
        <v>18866</v>
      </c>
      <c r="C86" s="56">
        <v>2500</v>
      </c>
      <c r="D86" s="46" t="s">
        <v>98</v>
      </c>
      <c r="F86" s="23" t="s">
        <v>99</v>
      </c>
      <c r="G86" s="27"/>
      <c r="H86" s="35"/>
      <c r="J86" s="56"/>
      <c r="K86" s="8"/>
      <c r="L86" s="8"/>
      <c r="S86" s="14"/>
    </row>
    <row r="87" spans="1:19" ht="15.75" customHeight="1">
      <c r="A87" s="55">
        <v>45757</v>
      </c>
      <c r="B87" s="57">
        <v>18886</v>
      </c>
      <c r="C87" s="56">
        <v>96.2</v>
      </c>
      <c r="D87" s="47"/>
      <c r="F87" s="23" t="s">
        <v>100</v>
      </c>
      <c r="G87" s="27"/>
      <c r="H87" s="27"/>
      <c r="I87" s="27"/>
      <c r="J87" s="10"/>
      <c r="K87" s="8"/>
      <c r="L87" s="8"/>
      <c r="S87" s="14"/>
    </row>
    <row r="88" spans="1:19" ht="15.75" customHeight="1">
      <c r="A88" s="55">
        <v>45776</v>
      </c>
      <c r="B88" s="57">
        <v>18916</v>
      </c>
      <c r="C88" s="56">
        <v>1047.6300000000001</v>
      </c>
      <c r="D88" s="14"/>
      <c r="F88" s="23" t="s">
        <v>101</v>
      </c>
      <c r="G88" s="27"/>
      <c r="H88" s="27"/>
      <c r="I88" s="27"/>
      <c r="J88" s="10"/>
      <c r="K88" s="8"/>
      <c r="L88" s="8"/>
      <c r="S88" s="14"/>
    </row>
    <row r="89" spans="1:19" ht="15.75" customHeight="1">
      <c r="A89" s="55">
        <v>45776</v>
      </c>
      <c r="B89" s="57">
        <v>18917</v>
      </c>
      <c r="C89" s="56">
        <v>10047.290000000001</v>
      </c>
      <c r="D89" s="48">
        <f>SUM(D87:D88)</f>
        <v>0</v>
      </c>
      <c r="F89" s="23" t="s">
        <v>102</v>
      </c>
      <c r="G89" s="27"/>
      <c r="H89" s="27"/>
      <c r="I89" s="27"/>
      <c r="J89" s="10"/>
      <c r="K89" s="8"/>
      <c r="L89" s="8"/>
      <c r="S89" s="14"/>
    </row>
    <row r="90" spans="1:19" ht="15.75" customHeight="1">
      <c r="A90" s="55">
        <v>45776</v>
      </c>
      <c r="B90" s="57">
        <v>18918</v>
      </c>
      <c r="C90" s="56">
        <v>29.95</v>
      </c>
      <c r="F90" s="23" t="s">
        <v>103</v>
      </c>
      <c r="G90" s="27"/>
      <c r="H90" s="27"/>
      <c r="I90" s="27"/>
      <c r="J90" s="49">
        <f>SUM(J79:J89)</f>
        <v>1641.22</v>
      </c>
      <c r="K90" s="8"/>
      <c r="L90" s="8"/>
      <c r="S90" s="14"/>
    </row>
    <row r="91" spans="1:19" ht="15.75" customHeight="1">
      <c r="A91" s="55">
        <v>45776</v>
      </c>
      <c r="B91" s="57">
        <v>18919</v>
      </c>
      <c r="C91" s="56">
        <v>711.97</v>
      </c>
      <c r="F91" s="23" t="s">
        <v>104</v>
      </c>
      <c r="G91" s="27"/>
      <c r="H91" s="27"/>
      <c r="I91" s="27"/>
      <c r="J91" s="14"/>
      <c r="K91" s="8"/>
      <c r="L91" s="8"/>
      <c r="S91" s="14"/>
    </row>
    <row r="92" spans="1:19" ht="15.75" customHeight="1">
      <c r="A92" s="55"/>
      <c r="B92" s="57"/>
      <c r="C92" s="56"/>
      <c r="D92" s="33" t="s">
        <v>105</v>
      </c>
      <c r="E92" s="32"/>
      <c r="F92" s="23" t="s">
        <v>106</v>
      </c>
      <c r="G92" s="27"/>
      <c r="H92" s="27"/>
      <c r="I92" s="27"/>
      <c r="J92" s="33" t="s">
        <v>107</v>
      </c>
      <c r="K92" s="8"/>
      <c r="L92" s="8"/>
      <c r="S92" s="14"/>
    </row>
    <row r="93" spans="1:19" ht="15.75" customHeight="1">
      <c r="A93" s="35"/>
      <c r="C93" s="14"/>
      <c r="D93" s="47"/>
      <c r="E93" s="32"/>
      <c r="F93" s="14"/>
      <c r="J93" s="50"/>
      <c r="K93" s="8"/>
      <c r="L93" s="8"/>
      <c r="S93" s="14"/>
    </row>
    <row r="94" spans="1:19" ht="15" customHeight="1">
      <c r="A94" s="35"/>
      <c r="B94" s="23"/>
      <c r="C94" s="14"/>
      <c r="D94" s="14"/>
      <c r="E94" s="32"/>
      <c r="F94" s="14"/>
      <c r="G94" s="14"/>
      <c r="H94" s="14"/>
      <c r="I94" s="14"/>
      <c r="J94" s="50"/>
      <c r="K94" s="8"/>
      <c r="L94" s="8"/>
      <c r="S94" s="14"/>
    </row>
    <row r="95" spans="1:19" ht="15" customHeight="1">
      <c r="A95" s="35"/>
      <c r="C95" s="14"/>
      <c r="D95" s="14"/>
      <c r="E95" s="32"/>
      <c r="F95" s="14"/>
      <c r="G95" s="14"/>
      <c r="H95" s="14"/>
      <c r="I95" s="14"/>
      <c r="J95" s="50"/>
      <c r="K95" s="8"/>
      <c r="L95" s="8"/>
      <c r="S95" s="14"/>
    </row>
    <row r="96" spans="1:19" ht="15" customHeight="1">
      <c r="A96" s="35"/>
      <c r="B96" s="23"/>
      <c r="C96" s="14"/>
      <c r="D96" s="14"/>
      <c r="E96" s="32"/>
      <c r="F96" s="14"/>
      <c r="G96" s="14"/>
      <c r="H96" s="51"/>
      <c r="I96" s="8"/>
      <c r="J96" s="52">
        <f>SUM(J93:J95)</f>
        <v>0</v>
      </c>
      <c r="Q96" s="14"/>
    </row>
    <row r="97" spans="1:17" ht="15" customHeight="1">
      <c r="A97" s="35"/>
      <c r="C97" s="14"/>
      <c r="D97" s="14"/>
      <c r="E97" s="32"/>
      <c r="F97" s="14"/>
      <c r="G97" s="14"/>
      <c r="H97" s="51"/>
      <c r="I97" s="8"/>
      <c r="J97" s="8"/>
      <c r="Q97" s="14"/>
    </row>
    <row r="98" spans="1:17" ht="15" customHeight="1">
      <c r="A98" s="35"/>
      <c r="B98" s="23"/>
      <c r="C98" s="14"/>
      <c r="D98" s="14"/>
      <c r="E98" s="32"/>
      <c r="F98" s="14"/>
      <c r="G98" s="14"/>
      <c r="H98" s="51"/>
      <c r="I98" s="8"/>
      <c r="J98" s="8"/>
      <c r="Q98" s="14"/>
    </row>
    <row r="99" spans="1:17" ht="15" customHeight="1">
      <c r="A99" s="35"/>
      <c r="B99" s="23"/>
      <c r="C99" s="14"/>
      <c r="D99" s="14"/>
      <c r="E99" s="32"/>
      <c r="F99" s="14"/>
      <c r="G99" s="14"/>
      <c r="H99" s="51"/>
      <c r="I99" s="8"/>
      <c r="J99" s="8"/>
      <c r="Q99" s="14"/>
    </row>
    <row r="100" spans="1:17" ht="15" customHeight="1">
      <c r="A100" s="35"/>
      <c r="B100" s="23"/>
      <c r="C100" s="14"/>
      <c r="D100" s="14"/>
      <c r="E100" s="32"/>
      <c r="F100" s="14"/>
      <c r="G100" s="14"/>
      <c r="H100" s="51"/>
      <c r="I100" s="8"/>
      <c r="J100" s="8"/>
      <c r="Q100" s="14"/>
    </row>
    <row r="101" spans="1:17" ht="15" customHeight="1">
      <c r="A101" s="35"/>
      <c r="B101" s="23"/>
      <c r="C101" s="14"/>
      <c r="D101" s="14"/>
      <c r="E101" s="32"/>
      <c r="F101" s="14"/>
      <c r="G101" s="14"/>
      <c r="H101" s="51"/>
      <c r="I101" s="8"/>
      <c r="J101" s="8"/>
      <c r="Q101" s="14"/>
    </row>
    <row r="102" spans="1:17" ht="15" customHeight="1">
      <c r="A102" s="35"/>
      <c r="B102" s="23"/>
      <c r="C102" s="14"/>
      <c r="D102" s="14"/>
      <c r="E102" s="32"/>
      <c r="F102" s="14"/>
      <c r="G102" s="14"/>
      <c r="H102" s="51"/>
      <c r="I102" s="8"/>
      <c r="J102" s="8"/>
      <c r="Q102" s="14"/>
    </row>
    <row r="103" spans="1:17" ht="15" customHeight="1">
      <c r="A103" s="35"/>
      <c r="B103" s="23"/>
      <c r="C103" s="14"/>
      <c r="D103" s="14"/>
      <c r="E103" s="32"/>
      <c r="F103" s="14"/>
      <c r="G103" s="14"/>
      <c r="H103" s="51"/>
      <c r="I103" s="8"/>
      <c r="J103" s="8"/>
      <c r="Q103" s="14"/>
    </row>
    <row r="104" spans="1:17" ht="15" customHeight="1">
      <c r="A104" s="35"/>
      <c r="B104" s="23"/>
      <c r="C104" s="14"/>
      <c r="D104" s="14"/>
      <c r="E104" s="32"/>
      <c r="F104" s="14"/>
      <c r="G104" s="14"/>
      <c r="H104" s="51"/>
      <c r="I104" s="8"/>
      <c r="J104" s="8"/>
      <c r="Q104" s="14"/>
    </row>
    <row r="105" spans="1:17" ht="15" customHeight="1">
      <c r="A105" s="35"/>
      <c r="B105" s="23"/>
      <c r="C105" s="14"/>
      <c r="D105" s="14"/>
      <c r="E105" s="32"/>
      <c r="F105" s="14"/>
      <c r="G105" s="14"/>
      <c r="H105" s="51"/>
      <c r="I105" s="8"/>
      <c r="J105" s="8"/>
      <c r="Q105" s="14"/>
    </row>
    <row r="106" spans="1:17" ht="15" customHeight="1">
      <c r="A106" s="35"/>
      <c r="B106" s="23"/>
      <c r="C106" s="14"/>
      <c r="D106" s="14"/>
      <c r="E106" s="32"/>
      <c r="F106" s="14"/>
      <c r="G106" s="14"/>
      <c r="H106" s="51"/>
      <c r="I106" s="8"/>
      <c r="J106" s="8"/>
      <c r="Q106" s="14"/>
    </row>
    <row r="107" spans="1:17" ht="15.75" customHeight="1">
      <c r="C107" s="48">
        <f>SUM(C79:C106)</f>
        <v>24189.590000000004</v>
      </c>
      <c r="D107" s="14"/>
      <c r="E107" s="32"/>
      <c r="F107" s="14"/>
      <c r="G107" s="14"/>
      <c r="H107" s="51"/>
      <c r="I107" s="8"/>
      <c r="J107" s="8"/>
      <c r="Q107" s="14"/>
    </row>
    <row r="108" spans="1:17" ht="15.75" customHeight="1">
      <c r="C108" s="14"/>
      <c r="D108" s="32"/>
      <c r="E108" s="14"/>
      <c r="F108" s="14"/>
      <c r="G108" s="51"/>
      <c r="H108" s="8"/>
      <c r="I108" s="8"/>
      <c r="P108" s="14"/>
    </row>
    <row r="109" spans="1:17" ht="15.75" customHeight="1">
      <c r="C109" s="14"/>
      <c r="D109" s="32"/>
      <c r="E109" s="14"/>
      <c r="F109" s="14"/>
      <c r="G109" s="51"/>
      <c r="H109" s="8"/>
      <c r="I109" s="8"/>
      <c r="P109" s="14"/>
    </row>
    <row r="110" spans="1:17" ht="15.75" customHeight="1">
      <c r="C110" s="14"/>
      <c r="D110" s="32"/>
      <c r="E110" s="14"/>
      <c r="F110" s="14"/>
      <c r="G110" s="51"/>
      <c r="H110" s="8"/>
      <c r="I110" s="8"/>
      <c r="P110" s="14"/>
    </row>
    <row r="111" spans="1:17" ht="15.75" customHeight="1">
      <c r="C111" s="14"/>
      <c r="D111" s="32"/>
      <c r="E111" s="14"/>
      <c r="F111" s="14"/>
      <c r="G111" s="51"/>
      <c r="H111" s="8"/>
      <c r="I111" s="8"/>
      <c r="P111" s="14"/>
    </row>
    <row r="112" spans="1:17" ht="15.75" customHeight="1">
      <c r="C112" s="14"/>
      <c r="D112" s="32"/>
      <c r="E112" s="14"/>
      <c r="F112" s="14"/>
      <c r="G112" s="51"/>
      <c r="H112" s="8"/>
      <c r="I112" s="8"/>
      <c r="P112" s="14"/>
    </row>
    <row r="113" spans="2:16" ht="15.75" customHeight="1">
      <c r="C113" s="14"/>
      <c r="D113" s="32"/>
      <c r="E113" s="14"/>
      <c r="F113" s="14"/>
      <c r="G113" s="51"/>
      <c r="H113" s="8"/>
      <c r="I113" s="8"/>
      <c r="P113" s="14"/>
    </row>
    <row r="114" spans="2:16" ht="15.75" customHeight="1">
      <c r="C114" s="14"/>
      <c r="D114" s="32"/>
      <c r="E114" s="14"/>
      <c r="F114" s="14"/>
      <c r="G114" s="51"/>
      <c r="H114" s="8"/>
      <c r="I114" s="8"/>
      <c r="P114" s="14"/>
    </row>
    <row r="115" spans="2:16" ht="15.75" customHeight="1">
      <c r="C115" s="14"/>
      <c r="D115" s="32"/>
      <c r="E115" s="14"/>
      <c r="F115" s="14"/>
      <c r="G115" s="51"/>
      <c r="H115" s="8"/>
      <c r="I115" s="8"/>
      <c r="P115" s="14"/>
    </row>
    <row r="116" spans="2:16" ht="15.75" customHeight="1">
      <c r="B116" s="22"/>
      <c r="C116" s="14"/>
      <c r="D116" s="32"/>
      <c r="E116" s="14"/>
      <c r="F116" s="14"/>
      <c r="G116" s="51"/>
      <c r="H116" s="8"/>
      <c r="I116" s="8"/>
      <c r="P116" s="14"/>
    </row>
    <row r="117" spans="2:16" ht="15.75" customHeight="1">
      <c r="C117" s="14"/>
      <c r="D117" s="32"/>
      <c r="E117" s="14"/>
      <c r="F117" s="14"/>
      <c r="G117" s="51"/>
      <c r="H117" s="8"/>
      <c r="I117" s="8"/>
      <c r="P117" s="14"/>
    </row>
    <row r="118" spans="2:16" ht="15.75" customHeight="1">
      <c r="C118" s="14"/>
      <c r="D118" s="32"/>
      <c r="E118" s="14"/>
      <c r="F118" s="14"/>
      <c r="G118" s="51"/>
      <c r="H118" s="8"/>
      <c r="I118" s="8"/>
      <c r="P118" s="14"/>
    </row>
    <row r="119" spans="2:16" ht="15.75" customHeight="1">
      <c r="C119" s="14"/>
      <c r="D119" s="32"/>
      <c r="E119" s="14"/>
      <c r="F119" s="14"/>
      <c r="G119" s="51"/>
      <c r="H119" s="8"/>
      <c r="I119" s="8"/>
      <c r="P119" s="14"/>
    </row>
    <row r="120" spans="2:16" ht="15.75" customHeight="1">
      <c r="B120" s="14"/>
      <c r="C120" s="14"/>
      <c r="D120" s="32"/>
      <c r="E120" s="14"/>
      <c r="F120" s="14"/>
      <c r="G120" s="51"/>
      <c r="H120" s="8"/>
      <c r="I120" s="8"/>
      <c r="P120" s="14"/>
    </row>
    <row r="121" spans="2:16" ht="15.75" customHeight="1">
      <c r="B121" s="14"/>
      <c r="C121" s="14"/>
      <c r="D121" s="32"/>
      <c r="E121" s="14"/>
      <c r="F121" s="14"/>
      <c r="G121" s="51"/>
      <c r="H121" s="8"/>
      <c r="I121" s="8"/>
      <c r="P121" s="14"/>
    </row>
    <row r="122" spans="2:16" ht="15.75" customHeight="1">
      <c r="B122" s="14"/>
      <c r="C122" s="14"/>
      <c r="D122" s="32"/>
      <c r="E122" s="14"/>
      <c r="F122" s="14"/>
      <c r="G122" s="51"/>
      <c r="H122" s="8"/>
      <c r="I122" s="8"/>
      <c r="P122" s="14"/>
    </row>
    <row r="123" spans="2:16" ht="15.75" customHeight="1">
      <c r="B123" s="14"/>
      <c r="C123" s="22"/>
      <c r="H123" s="8"/>
      <c r="I123" s="8"/>
    </row>
    <row r="124" spans="2:16" ht="15.75" customHeight="1">
      <c r="B124" s="14"/>
      <c r="E124" s="14"/>
    </row>
    <row r="125" spans="2:16" ht="15.75" customHeight="1">
      <c r="B125" s="14"/>
    </row>
    <row r="126" spans="2:16" ht="15.75" customHeight="1">
      <c r="B126" s="14"/>
      <c r="E126" s="14"/>
    </row>
    <row r="127" spans="2:16" ht="15.75" customHeight="1">
      <c r="B127" s="14"/>
    </row>
    <row r="128" spans="2:16" ht="15.75" customHeight="1">
      <c r="B128" s="14"/>
    </row>
    <row r="129" spans="1:3" ht="15.75" customHeight="1">
      <c r="B129" s="14"/>
      <c r="C129" s="22"/>
    </row>
    <row r="130" spans="1:3" ht="15.75" customHeight="1">
      <c r="B130" s="14"/>
    </row>
    <row r="131" spans="1:3" ht="15.75" customHeight="1">
      <c r="B131" s="14"/>
    </row>
    <row r="132" spans="1:3" ht="15.75" customHeight="1">
      <c r="B132" s="14"/>
    </row>
    <row r="133" spans="1:3" ht="15.75" customHeight="1">
      <c r="B133" s="14"/>
    </row>
    <row r="134" spans="1:3" ht="15.75" customHeight="1">
      <c r="A134" s="22"/>
      <c r="B134" s="14"/>
    </row>
    <row r="135" spans="1:3" ht="15.75" customHeight="1">
      <c r="A135" s="22"/>
      <c r="B135" s="14"/>
    </row>
    <row r="136" spans="1:3" ht="15.75" customHeight="1">
      <c r="A136" s="53"/>
      <c r="B136" s="14"/>
    </row>
    <row r="137" spans="1:3" ht="15.75" customHeight="1">
      <c r="A137" s="53"/>
      <c r="B137" s="14"/>
    </row>
    <row r="138" spans="1:3" ht="15.75" customHeight="1">
      <c r="A138" s="53"/>
      <c r="B138" s="14"/>
    </row>
    <row r="139" spans="1:3" ht="15.75" customHeight="1">
      <c r="A139" s="53"/>
      <c r="B139" s="14"/>
    </row>
    <row r="140" spans="1:3" ht="15.75" customHeight="1">
      <c r="A140" s="53"/>
      <c r="B140" s="14"/>
    </row>
    <row r="141" spans="1:3" ht="15.75" customHeight="1">
      <c r="A141" s="53"/>
      <c r="B141" s="14"/>
    </row>
    <row r="142" spans="1:3" ht="15.75" customHeight="1">
      <c r="A142" s="53"/>
      <c r="B142" s="14"/>
    </row>
    <row r="143" spans="1:3" ht="15.75" customHeight="1">
      <c r="A143" s="53"/>
      <c r="B143" s="14"/>
    </row>
    <row r="144" spans="1:3" ht="15.75" customHeight="1">
      <c r="A144" s="53"/>
      <c r="B144" s="14"/>
    </row>
    <row r="145" spans="1:2" ht="15.75" customHeight="1">
      <c r="A145" s="53"/>
      <c r="B145" s="14"/>
    </row>
    <row r="146" spans="1:2" ht="15.75" customHeight="1">
      <c r="A146" s="53"/>
      <c r="B146" s="14"/>
    </row>
    <row r="147" spans="1:2" ht="15.75" customHeight="1">
      <c r="A147" s="53"/>
      <c r="B147" s="14"/>
    </row>
    <row r="148" spans="1:2" ht="15.75" customHeight="1">
      <c r="A148" s="53"/>
    </row>
    <row r="149" spans="1:2" ht="15.75" customHeight="1">
      <c r="A149" s="53"/>
      <c r="B149" s="14"/>
    </row>
    <row r="150" spans="1:2" ht="15.75" customHeight="1">
      <c r="A150" s="53"/>
    </row>
    <row r="151" spans="1:2" ht="15.75" customHeight="1">
      <c r="A151" s="53"/>
    </row>
    <row r="152" spans="1:2" ht="15.75" customHeight="1"/>
    <row r="153" spans="1:2" ht="15.75" customHeight="1"/>
    <row r="154" spans="1:2" ht="15.75" customHeight="1"/>
    <row r="155" spans="1:2" ht="15.75" customHeight="1"/>
    <row r="156" spans="1:2" ht="15.75" customHeight="1"/>
    <row r="157" spans="1:2" ht="15.75" customHeight="1"/>
    <row r="158" spans="1:2" ht="15.75" customHeight="1"/>
    <row r="159" spans="1:2" ht="15.75" customHeight="1"/>
    <row r="160" spans="1:2" ht="15.75" customHeight="1"/>
    <row r="161" spans="1:1" ht="15.75" customHeight="1"/>
    <row r="162" spans="1:1" ht="15.75" customHeight="1"/>
    <row r="163" spans="1:1" ht="15.75" customHeight="1"/>
    <row r="164" spans="1:1" ht="15.75" customHeight="1"/>
    <row r="165" spans="1:1" ht="15.75" customHeight="1">
      <c r="A165" s="53"/>
    </row>
    <row r="166" spans="1:1" ht="15.75" customHeight="1"/>
    <row r="167" spans="1:1" ht="15.75" customHeight="1"/>
    <row r="168" spans="1:1" ht="15.75" customHeight="1"/>
    <row r="169" spans="1:1" ht="15.75" customHeight="1"/>
    <row r="170" spans="1:1" ht="15.75" customHeight="1"/>
    <row r="171" spans="1:1" ht="15.75" customHeight="1"/>
    <row r="172" spans="1:1" ht="15.75" customHeight="1"/>
    <row r="173" spans="1:1" ht="15.75" customHeight="1"/>
    <row r="174" spans="1:1" ht="15.75" customHeight="1"/>
    <row r="175" spans="1:1" ht="15.75" customHeight="1"/>
    <row r="176" spans="1:1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1:A12"/>
    <mergeCell ref="B78:C78"/>
    <mergeCell ref="D78:E78"/>
    <mergeCell ref="F84:G84"/>
  </mergeCells>
  <printOptions gridLines="1"/>
  <pageMargins left="0.7" right="0.7" top="0.75" bottom="0.75" header="0" footer="0"/>
  <pageSetup orientation="landscape"/>
  <rowBreaks count="2" manualBreakCount="2">
    <brk id="38" man="1"/>
    <brk id="7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000"/>
  <sheetViews>
    <sheetView workbookViewId="0"/>
  </sheetViews>
  <sheetFormatPr defaultColWidth="14.42578125" defaultRowHeight="15" customHeight="1"/>
  <cols>
    <col min="1" max="1" width="16.7109375" customWidth="1"/>
    <col min="3" max="3" width="16" customWidth="1"/>
    <col min="4" max="4" width="16.140625" customWidth="1"/>
    <col min="5" max="5" width="16.7109375" customWidth="1"/>
    <col min="6" max="6" width="13.28515625" customWidth="1"/>
    <col min="7" max="7" width="14.5703125" customWidth="1"/>
    <col min="8" max="8" width="11" customWidth="1"/>
    <col min="9" max="14" width="14.140625" customWidth="1"/>
    <col min="15" max="15" width="12.85546875" customWidth="1"/>
    <col min="16" max="16" width="12.5703125" customWidth="1"/>
    <col min="17" max="17" width="8.7109375" customWidth="1"/>
    <col min="18" max="18" width="13.42578125" customWidth="1"/>
    <col min="19" max="31" width="8.7109375" customWidth="1"/>
  </cols>
  <sheetData>
    <row r="1" spans="1:31">
      <c r="A1" s="1" t="s">
        <v>120</v>
      </c>
      <c r="B1" s="1"/>
      <c r="C1" s="1"/>
      <c r="D1" s="1"/>
      <c r="E1" s="1"/>
      <c r="F1" s="1"/>
      <c r="G1" s="1"/>
    </row>
    <row r="2" spans="1:31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ht="26.25">
      <c r="A3" s="6" t="s">
        <v>14</v>
      </c>
      <c r="B3" s="6" t="s">
        <v>15</v>
      </c>
      <c r="C3" s="7" t="s">
        <v>16</v>
      </c>
      <c r="D3" s="7" t="s">
        <v>17</v>
      </c>
      <c r="E3" s="7" t="s">
        <v>18</v>
      </c>
      <c r="F3" s="7" t="s">
        <v>19</v>
      </c>
      <c r="G3" s="7" t="s">
        <v>116</v>
      </c>
      <c r="H3" s="7" t="s">
        <v>21</v>
      </c>
      <c r="I3" s="7" t="s">
        <v>22</v>
      </c>
      <c r="J3" s="7" t="s">
        <v>23</v>
      </c>
      <c r="K3" s="7" t="s">
        <v>24</v>
      </c>
      <c r="L3" s="7" t="s">
        <v>25</v>
      </c>
      <c r="M3" s="7" t="s">
        <v>26</v>
      </c>
      <c r="N3" s="7" t="s">
        <v>27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>
      <c r="A4" s="8" t="s">
        <v>28</v>
      </c>
      <c r="B4" s="9">
        <v>42853.630000000034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>
        <v>42853.630000000034</v>
      </c>
      <c r="N4" s="10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>
      <c r="A5" s="8" t="s">
        <v>29</v>
      </c>
      <c r="B5" s="9">
        <v>2720463.1999999993</v>
      </c>
      <c r="C5" s="12">
        <v>613067.28</v>
      </c>
      <c r="D5" s="12">
        <v>734228.06999999983</v>
      </c>
      <c r="E5" s="12">
        <v>738874.27999999991</v>
      </c>
      <c r="F5" s="12">
        <v>55859.55000000001</v>
      </c>
      <c r="G5" s="10">
        <v>-2277</v>
      </c>
      <c r="H5" s="10">
        <v>0</v>
      </c>
      <c r="I5" s="10">
        <v>108821.39</v>
      </c>
      <c r="J5" s="10">
        <v>251029.09000000003</v>
      </c>
      <c r="K5" s="10">
        <v>54688.81</v>
      </c>
      <c r="L5" s="10">
        <v>146295.96999999997</v>
      </c>
      <c r="M5" s="10"/>
      <c r="N5" s="10">
        <v>19875.759999999998</v>
      </c>
      <c r="O5" s="13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1">
      <c r="A6" s="8" t="s">
        <v>30</v>
      </c>
      <c r="B6" s="9"/>
      <c r="C6" s="10"/>
      <c r="D6" s="54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31">
      <c r="A7" s="8" t="s">
        <v>31</v>
      </c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4"/>
    </row>
    <row r="8" spans="1:31">
      <c r="A8" s="8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4"/>
      <c r="AA8" s="5"/>
      <c r="AB8" s="5"/>
    </row>
    <row r="9" spans="1:31">
      <c r="A9" s="1" t="s">
        <v>32</v>
      </c>
      <c r="B9" s="15">
        <f t="shared" ref="B9:N9" si="0">SUM(B4:B8)</f>
        <v>2763316.8299999991</v>
      </c>
      <c r="C9" s="15">
        <f t="shared" si="0"/>
        <v>613067.28</v>
      </c>
      <c r="D9" s="15">
        <f t="shared" si="0"/>
        <v>734228.06999999983</v>
      </c>
      <c r="E9" s="15">
        <f t="shared" si="0"/>
        <v>738874.27999999991</v>
      </c>
      <c r="F9" s="15">
        <f t="shared" si="0"/>
        <v>55859.55000000001</v>
      </c>
      <c r="G9" s="15">
        <f t="shared" si="0"/>
        <v>-2277</v>
      </c>
      <c r="H9" s="15">
        <f t="shared" si="0"/>
        <v>0</v>
      </c>
      <c r="I9" s="15">
        <f t="shared" si="0"/>
        <v>108821.39</v>
      </c>
      <c r="J9" s="15">
        <f t="shared" si="0"/>
        <v>251029.09000000003</v>
      </c>
      <c r="K9" s="15">
        <f t="shared" si="0"/>
        <v>54688.81</v>
      </c>
      <c r="L9" s="15">
        <f t="shared" si="0"/>
        <v>146295.96999999997</v>
      </c>
      <c r="M9" s="15">
        <f t="shared" si="0"/>
        <v>42853.630000000034</v>
      </c>
      <c r="N9" s="15">
        <f t="shared" si="0"/>
        <v>19875.759999999998</v>
      </c>
      <c r="AA9" s="5"/>
      <c r="AB9" s="5"/>
    </row>
    <row r="10" spans="1:31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4"/>
      <c r="AA10" s="5"/>
      <c r="AB10" s="5"/>
    </row>
    <row r="11" spans="1:31">
      <c r="A11" s="69" t="s">
        <v>33</v>
      </c>
      <c r="B11" s="16"/>
      <c r="C11" s="17" t="s">
        <v>3</v>
      </c>
      <c r="D11" s="17" t="s">
        <v>4</v>
      </c>
      <c r="E11" s="17" t="s">
        <v>5</v>
      </c>
      <c r="F11" s="17" t="s">
        <v>6</v>
      </c>
      <c r="G11" s="17" t="s">
        <v>117</v>
      </c>
      <c r="H11" s="17" t="s">
        <v>35</v>
      </c>
      <c r="I11" s="17" t="s">
        <v>8</v>
      </c>
      <c r="J11" s="17" t="s">
        <v>36</v>
      </c>
      <c r="K11" s="17" t="s">
        <v>37</v>
      </c>
      <c r="L11" s="17" t="s">
        <v>38</v>
      </c>
      <c r="M11" s="17" t="s">
        <v>12</v>
      </c>
      <c r="N11" s="17" t="s">
        <v>13</v>
      </c>
      <c r="AA11" s="5"/>
      <c r="AB11" s="5"/>
    </row>
    <row r="12" spans="1:31">
      <c r="A12" s="70"/>
      <c r="B12" s="16">
        <f>SUM(C12:N12)</f>
        <v>2763316.8299999991</v>
      </c>
      <c r="C12" s="18">
        <f t="shared" ref="C12:N12" si="1">C9</f>
        <v>613067.28</v>
      </c>
      <c r="D12" s="18">
        <f t="shared" si="1"/>
        <v>734228.06999999983</v>
      </c>
      <c r="E12" s="18">
        <f t="shared" si="1"/>
        <v>738874.27999999991</v>
      </c>
      <c r="F12" s="18">
        <f t="shared" si="1"/>
        <v>55859.55000000001</v>
      </c>
      <c r="G12" s="18">
        <f t="shared" si="1"/>
        <v>-2277</v>
      </c>
      <c r="H12" s="18">
        <f t="shared" si="1"/>
        <v>0</v>
      </c>
      <c r="I12" s="18">
        <f t="shared" si="1"/>
        <v>108821.39</v>
      </c>
      <c r="J12" s="18">
        <f t="shared" si="1"/>
        <v>251029.09000000003</v>
      </c>
      <c r="K12" s="18">
        <f t="shared" si="1"/>
        <v>54688.81</v>
      </c>
      <c r="L12" s="18">
        <f t="shared" si="1"/>
        <v>146295.96999999997</v>
      </c>
      <c r="M12" s="18">
        <f t="shared" si="1"/>
        <v>42853.630000000034</v>
      </c>
      <c r="N12" s="18">
        <f t="shared" si="1"/>
        <v>19875.759999999998</v>
      </c>
      <c r="O12" s="14"/>
      <c r="AA12" s="5"/>
      <c r="AB12" s="5"/>
    </row>
    <row r="13" spans="1:31">
      <c r="A13" s="19" t="s">
        <v>39</v>
      </c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AA13" s="5"/>
      <c r="AB13" s="5"/>
    </row>
    <row r="14" spans="1:31">
      <c r="A14" s="21" t="s">
        <v>121</v>
      </c>
      <c r="B14" s="10"/>
      <c r="C14" s="10">
        <v>42711.360000000001</v>
      </c>
      <c r="D14" s="10">
        <v>5781.97</v>
      </c>
      <c r="E14" s="10"/>
      <c r="F14" s="10"/>
      <c r="G14" s="10"/>
      <c r="H14" s="10"/>
      <c r="I14" s="10"/>
      <c r="J14" s="10"/>
      <c r="K14" s="10"/>
      <c r="L14" s="10"/>
      <c r="M14" s="10">
        <v>525.55999999999995</v>
      </c>
      <c r="N14" s="10"/>
      <c r="O14" s="14"/>
      <c r="AA14" s="5"/>
      <c r="AB14" s="5"/>
    </row>
    <row r="15" spans="1:31">
      <c r="A15" s="20" t="s">
        <v>41</v>
      </c>
      <c r="B15" s="10"/>
      <c r="C15" s="10"/>
      <c r="D15" s="10"/>
      <c r="E15" s="10"/>
      <c r="F15" s="10"/>
      <c r="AA15" s="5"/>
      <c r="AB15" s="5"/>
    </row>
    <row r="16" spans="1:31">
      <c r="A16" s="21" t="s">
        <v>42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4"/>
      <c r="AA16" s="5"/>
      <c r="AB16" s="5"/>
    </row>
    <row r="17" spans="1:31">
      <c r="A17" s="21" t="s">
        <v>43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22"/>
      <c r="P17" s="22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5"/>
      <c r="AB17" s="5"/>
      <c r="AC17" s="23"/>
      <c r="AD17" s="23"/>
      <c r="AE17" s="23"/>
    </row>
    <row r="18" spans="1:31">
      <c r="A18" s="21" t="s">
        <v>44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22"/>
      <c r="P18" s="22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5"/>
      <c r="AB18" s="5"/>
      <c r="AC18" s="23"/>
      <c r="AD18" s="23"/>
      <c r="AE18" s="23"/>
    </row>
    <row r="19" spans="1:31">
      <c r="A19" s="21" t="s">
        <v>45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AA19" s="5"/>
      <c r="AB19" s="5"/>
    </row>
    <row r="20" spans="1:31">
      <c r="A20" s="21" t="s">
        <v>46</v>
      </c>
      <c r="B20" s="10"/>
      <c r="C20" s="10"/>
      <c r="D20" s="10"/>
      <c r="E20" s="10"/>
      <c r="G20" s="10"/>
      <c r="H20" s="10"/>
      <c r="I20" s="10"/>
      <c r="J20" s="10"/>
      <c r="K20" s="10"/>
      <c r="L20" s="10"/>
      <c r="M20" s="10"/>
      <c r="N20" s="10"/>
      <c r="AA20" s="5"/>
      <c r="AB20" s="5"/>
    </row>
    <row r="21" spans="1:31" ht="15.75" customHeight="1">
      <c r="A21" s="21" t="s">
        <v>47</v>
      </c>
      <c r="B21" s="10"/>
      <c r="C21" s="10"/>
      <c r="D21" s="10"/>
      <c r="E21" s="10"/>
      <c r="F21" s="10"/>
      <c r="H21" s="24"/>
      <c r="I21" s="24"/>
      <c r="J21" s="10"/>
      <c r="K21" s="10"/>
      <c r="L21" s="10"/>
      <c r="M21" s="10"/>
      <c r="N21" s="10"/>
      <c r="O21" s="25"/>
      <c r="P21" s="25"/>
      <c r="Q21" s="25"/>
      <c r="AA21" s="5"/>
      <c r="AB21" s="5"/>
    </row>
    <row r="22" spans="1:31" ht="15.75" customHeight="1">
      <c r="A22" s="1" t="s">
        <v>48</v>
      </c>
      <c r="B22" s="26">
        <f t="shared" ref="B22:B24" si="2">SUM(C22:N22)</f>
        <v>49018.89</v>
      </c>
      <c r="C22" s="9">
        <f t="shared" ref="C22:N22" si="3">SUM(C14:C21)</f>
        <v>42711.360000000001</v>
      </c>
      <c r="D22" s="9">
        <f t="shared" si="3"/>
        <v>5781.97</v>
      </c>
      <c r="E22" s="9">
        <f t="shared" si="3"/>
        <v>0</v>
      </c>
      <c r="F22" s="9">
        <f t="shared" si="3"/>
        <v>0</v>
      </c>
      <c r="G22" s="9">
        <f t="shared" si="3"/>
        <v>0</v>
      </c>
      <c r="H22" s="9">
        <f t="shared" si="3"/>
        <v>0</v>
      </c>
      <c r="I22" s="9">
        <f t="shared" si="3"/>
        <v>0</v>
      </c>
      <c r="J22" s="9">
        <f t="shared" si="3"/>
        <v>0</v>
      </c>
      <c r="K22" s="9">
        <f t="shared" si="3"/>
        <v>0</v>
      </c>
      <c r="L22" s="9">
        <f t="shared" si="3"/>
        <v>0</v>
      </c>
      <c r="M22" s="9">
        <f t="shared" si="3"/>
        <v>525.55999999999995</v>
      </c>
      <c r="N22" s="9">
        <f t="shared" si="3"/>
        <v>0</v>
      </c>
      <c r="O22" s="10"/>
      <c r="P22" s="10"/>
      <c r="Q22" s="10"/>
      <c r="AA22" s="5"/>
      <c r="AB22" s="5"/>
    </row>
    <row r="23" spans="1:31" ht="15.75" customHeight="1">
      <c r="A23" s="1" t="s">
        <v>49</v>
      </c>
      <c r="B23" s="26">
        <f t="shared" si="2"/>
        <v>7979.16</v>
      </c>
      <c r="C23" s="10">
        <v>1785.13</v>
      </c>
      <c r="D23" s="10">
        <v>2155.46</v>
      </c>
      <c r="E23" s="10">
        <v>2169.8000000000002</v>
      </c>
      <c r="F23" s="10">
        <v>163.99</v>
      </c>
      <c r="G23" s="21"/>
      <c r="H23" s="21"/>
      <c r="I23" s="21">
        <v>319.45999999999998</v>
      </c>
      <c r="J23" s="21">
        <v>736.94</v>
      </c>
      <c r="K23" s="21">
        <v>218.9</v>
      </c>
      <c r="L23" s="21">
        <v>429.48</v>
      </c>
      <c r="M23" s="21"/>
      <c r="N23" s="21"/>
      <c r="O23" s="10"/>
      <c r="P23" s="10"/>
      <c r="Q23" s="10"/>
      <c r="AA23" s="5"/>
      <c r="AB23" s="5"/>
    </row>
    <row r="24" spans="1:31" ht="15.75" customHeight="1">
      <c r="A24" s="1" t="s">
        <v>50</v>
      </c>
      <c r="B24" s="26">
        <f t="shared" si="2"/>
        <v>236042.09</v>
      </c>
      <c r="C24" s="10">
        <f>1482.63+101.56+2026.72+1460+1600+9200+1195+1834.59+1267.23+296.95+599.68+1715.03+39551.53+5954+11.95+5411.52+211.45+8130.23+693.62+3525.36+1593.75</f>
        <v>87862.799999999988</v>
      </c>
      <c r="D24" s="10">
        <f>1117+612.25+882.1</f>
        <v>2611.35</v>
      </c>
      <c r="E24" s="10">
        <f>21087.12+2927.06+1361.4+4043.6</f>
        <v>29419.18</v>
      </c>
      <c r="F24" s="10">
        <f>901.13+2478.33</f>
        <v>3379.46</v>
      </c>
      <c r="G24" s="10">
        <v>3011.25</v>
      </c>
      <c r="H24" s="10"/>
      <c r="I24" s="10">
        <v>109758.05</v>
      </c>
      <c r="J24" s="10"/>
      <c r="K24" s="10"/>
      <c r="L24" s="10"/>
      <c r="M24" s="10"/>
      <c r="N24" s="10"/>
      <c r="O24" s="14"/>
      <c r="P24" s="14"/>
      <c r="Q24" s="14"/>
      <c r="R24" s="14"/>
      <c r="AA24" s="5"/>
      <c r="AB24" s="5"/>
    </row>
    <row r="25" spans="1:31" ht="15.75" customHeight="1">
      <c r="A25" s="1" t="s">
        <v>113</v>
      </c>
      <c r="B25" s="9">
        <f>C25+D25+E25+F25+I25</f>
        <v>19.12</v>
      </c>
      <c r="C25" s="10">
        <v>19.12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4"/>
      <c r="P25" s="14"/>
      <c r="Q25" s="14"/>
      <c r="R25" s="14"/>
      <c r="AA25" s="5"/>
      <c r="AB25" s="5"/>
    </row>
    <row r="26" spans="1:31" ht="15.75" customHeight="1">
      <c r="A26" s="1" t="s">
        <v>46</v>
      </c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4"/>
      <c r="P26" s="14"/>
      <c r="Q26" s="14"/>
      <c r="R26" s="14"/>
      <c r="AA26" s="5"/>
      <c r="AB26" s="5"/>
    </row>
    <row r="27" spans="1:31" ht="15.75" customHeight="1">
      <c r="A27" s="1" t="s">
        <v>52</v>
      </c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R27" s="14"/>
      <c r="AA27" s="5"/>
    </row>
    <row r="28" spans="1:31" ht="15.75" customHeight="1">
      <c r="A28" s="1" t="s">
        <v>53</v>
      </c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R28" s="14"/>
      <c r="AA28" s="5"/>
    </row>
    <row r="29" spans="1:31" ht="15.75" customHeight="1">
      <c r="A29" s="1" t="s">
        <v>54</v>
      </c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R29" s="14"/>
      <c r="AA29" s="5"/>
    </row>
    <row r="30" spans="1:31" ht="15.75" customHeight="1">
      <c r="A30" s="1" t="s">
        <v>47</v>
      </c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R30" s="14"/>
      <c r="AC30" s="27"/>
    </row>
    <row r="31" spans="1:31" ht="15.75" customHeight="1">
      <c r="A31" s="1" t="s">
        <v>55</v>
      </c>
      <c r="B31" s="26">
        <f>SUM(C31:N31)</f>
        <v>236061.21</v>
      </c>
      <c r="C31" s="10">
        <f t="shared" ref="C31:N31" si="4">SUM(C24:C30)</f>
        <v>87881.919999999984</v>
      </c>
      <c r="D31" s="10">
        <f t="shared" si="4"/>
        <v>2611.35</v>
      </c>
      <c r="E31" s="10">
        <f t="shared" si="4"/>
        <v>29419.18</v>
      </c>
      <c r="F31" s="10">
        <f t="shared" si="4"/>
        <v>3379.46</v>
      </c>
      <c r="G31" s="10">
        <f t="shared" si="4"/>
        <v>3011.25</v>
      </c>
      <c r="H31" s="10">
        <f t="shared" si="4"/>
        <v>0</v>
      </c>
      <c r="I31" s="10">
        <f t="shared" si="4"/>
        <v>109758.05</v>
      </c>
      <c r="J31" s="10">
        <f t="shared" si="4"/>
        <v>0</v>
      </c>
      <c r="K31" s="10">
        <f t="shared" si="4"/>
        <v>0</v>
      </c>
      <c r="L31" s="10">
        <f t="shared" si="4"/>
        <v>0</v>
      </c>
      <c r="M31" s="10">
        <f t="shared" si="4"/>
        <v>0</v>
      </c>
      <c r="N31" s="10">
        <f t="shared" si="4"/>
        <v>0</v>
      </c>
      <c r="R31" s="14"/>
    </row>
    <row r="32" spans="1:31" ht="15.75" customHeight="1">
      <c r="A32" s="1" t="s">
        <v>56</v>
      </c>
      <c r="B32" s="26">
        <f>C32+E32+D32</f>
        <v>7398.6299999999992</v>
      </c>
      <c r="C32" s="10">
        <v>6051.99</v>
      </c>
      <c r="D32" s="10">
        <v>853.2</v>
      </c>
      <c r="E32" s="10">
        <v>493.44</v>
      </c>
      <c r="F32" s="10">
        <v>6767.35</v>
      </c>
      <c r="H32" s="25"/>
      <c r="I32" s="25"/>
      <c r="J32" s="25"/>
      <c r="K32" s="25"/>
      <c r="L32" s="25"/>
      <c r="M32" s="25"/>
      <c r="N32" s="25"/>
    </row>
    <row r="33" spans="1:15" ht="15.75" customHeight="1">
      <c r="A33" s="1" t="s">
        <v>56</v>
      </c>
      <c r="B33" s="26">
        <f t="shared" ref="B33:B35" si="5">SUM(C33:G33)</f>
        <v>24854.06</v>
      </c>
      <c r="C33" s="10">
        <v>15816.51</v>
      </c>
      <c r="D33" s="10">
        <v>1232.27</v>
      </c>
      <c r="E33" s="10">
        <v>6686.88</v>
      </c>
      <c r="F33" s="10">
        <v>1118.4000000000001</v>
      </c>
    </row>
    <row r="34" spans="1:15" ht="15.75" customHeight="1">
      <c r="A34" s="1" t="s">
        <v>56</v>
      </c>
      <c r="B34" s="26">
        <f t="shared" si="5"/>
        <v>0</v>
      </c>
      <c r="C34" s="10"/>
      <c r="D34" s="10"/>
      <c r="E34" s="10"/>
    </row>
    <row r="35" spans="1:15" ht="15.75" customHeight="1">
      <c r="A35" s="1" t="s">
        <v>56</v>
      </c>
      <c r="B35" s="26">
        <f t="shared" si="5"/>
        <v>0</v>
      </c>
      <c r="C35" s="10"/>
      <c r="D35" s="10"/>
      <c r="E35" s="10"/>
    </row>
    <row r="36" spans="1:15" ht="15.75" customHeight="1">
      <c r="A36" s="1" t="s">
        <v>57</v>
      </c>
      <c r="B36" s="15">
        <f t="shared" ref="B36:B37" si="6">SUM(C36:N36)</f>
        <v>2544697.98</v>
      </c>
      <c r="C36" s="12">
        <f t="shared" ref="C36:E36" si="7">C12+C22+C23-C33-C31-C32-C34-C35</f>
        <v>547813.35000000009</v>
      </c>
      <c r="D36" s="12">
        <f t="shared" si="7"/>
        <v>737468.67999999982</v>
      </c>
      <c r="E36" s="12">
        <f t="shared" si="7"/>
        <v>704444.58</v>
      </c>
      <c r="F36" s="12">
        <f>F12+F22+F23-F31-F32-F33-F34</f>
        <v>44758.330000000009</v>
      </c>
      <c r="G36" s="12">
        <f t="shared" ref="G36:L36" si="8">G12+G22+G23-G33-G31-G32-G34</f>
        <v>-5288.25</v>
      </c>
      <c r="H36" s="12">
        <f t="shared" si="8"/>
        <v>0</v>
      </c>
      <c r="I36" s="12">
        <f t="shared" si="8"/>
        <v>-617.19999999999709</v>
      </c>
      <c r="J36" s="12">
        <f t="shared" si="8"/>
        <v>251766.03000000003</v>
      </c>
      <c r="K36" s="12">
        <f t="shared" si="8"/>
        <v>54907.71</v>
      </c>
      <c r="L36" s="12">
        <f t="shared" si="8"/>
        <v>146725.44999999998</v>
      </c>
      <c r="M36" s="12">
        <f>B59-M31</f>
        <v>42843.540000000045</v>
      </c>
      <c r="N36" s="12">
        <f>N12+N22+N23-N33-N31-N32-N34</f>
        <v>19875.759999999998</v>
      </c>
    </row>
    <row r="37" spans="1:15" ht="15.75" customHeight="1">
      <c r="A37" s="1" t="s">
        <v>122</v>
      </c>
      <c r="B37" s="9">
        <f t="shared" si="6"/>
        <v>2541541.8799999994</v>
      </c>
      <c r="C37" s="12">
        <f>156061+9091.86+379267.6</f>
        <v>544420.46</v>
      </c>
      <c r="D37" s="12">
        <f>404121.95+184435.27+148911.46</f>
        <v>737468.67999999993</v>
      </c>
      <c r="E37" s="12">
        <f>133011.8+28592.54+543079.3</f>
        <v>704683.64</v>
      </c>
      <c r="F37" s="12">
        <f>55599.09-10840.76</f>
        <v>44758.329999999994</v>
      </c>
      <c r="G37" s="12">
        <v>-5288.25</v>
      </c>
      <c r="H37" s="12">
        <v>0</v>
      </c>
      <c r="I37" s="12">
        <f>1336.22-1953.41</f>
        <v>-617.19000000000005</v>
      </c>
      <c r="J37" s="12">
        <f>2230.77+249535.26</f>
        <v>251766.03</v>
      </c>
      <c r="K37" s="12">
        <f>45543.33+9364.38</f>
        <v>54907.71</v>
      </c>
      <c r="L37" s="12">
        <f>3498.18+46973+96254.27</f>
        <v>146725.45000000001</v>
      </c>
      <c r="M37" s="12">
        <v>42841.26</v>
      </c>
      <c r="N37" s="12">
        <v>19875.759999999998</v>
      </c>
    </row>
    <row r="38" spans="1:15" ht="15.75" customHeight="1">
      <c r="A38" s="1" t="s">
        <v>59</v>
      </c>
      <c r="B38" s="9">
        <f t="shared" ref="B38:N38" si="9">B37-B36</f>
        <v>-3156.1000000005588</v>
      </c>
      <c r="C38" s="9">
        <f t="shared" si="9"/>
        <v>-3392.8900000001304</v>
      </c>
      <c r="D38" s="9">
        <f t="shared" si="9"/>
        <v>0</v>
      </c>
      <c r="E38" s="9">
        <f t="shared" si="9"/>
        <v>239.06000000005588</v>
      </c>
      <c r="F38" s="9">
        <f t="shared" si="9"/>
        <v>0</v>
      </c>
      <c r="G38" s="9">
        <f t="shared" si="9"/>
        <v>0</v>
      </c>
      <c r="H38" s="9">
        <f t="shared" si="9"/>
        <v>0</v>
      </c>
      <c r="I38" s="9">
        <f t="shared" si="9"/>
        <v>9.9999999970350473E-3</v>
      </c>
      <c r="J38" s="9">
        <f t="shared" si="9"/>
        <v>0</v>
      </c>
      <c r="K38" s="9">
        <f t="shared" si="9"/>
        <v>0</v>
      </c>
      <c r="L38" s="9">
        <f t="shared" si="9"/>
        <v>0</v>
      </c>
      <c r="M38" s="9">
        <f t="shared" si="9"/>
        <v>-2.2800000000424916</v>
      </c>
      <c r="N38" s="9">
        <f t="shared" si="9"/>
        <v>0</v>
      </c>
      <c r="O38" s="12"/>
    </row>
    <row r="39" spans="1:15" ht="15.75" customHeight="1">
      <c r="A39" s="28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1:15" ht="15.75" customHeight="1">
      <c r="A40" s="29" t="s">
        <v>61</v>
      </c>
      <c r="B40" s="16">
        <f>M9</f>
        <v>42853.630000000034</v>
      </c>
      <c r="C40" s="17" t="s">
        <v>3</v>
      </c>
      <c r="D40" s="17" t="s">
        <v>4</v>
      </c>
      <c r="E40" s="17" t="s">
        <v>5</v>
      </c>
      <c r="F40" s="17" t="s">
        <v>6</v>
      </c>
      <c r="G40" s="17" t="s">
        <v>117</v>
      </c>
      <c r="H40" s="17" t="s">
        <v>35</v>
      </c>
      <c r="I40" s="17" t="s">
        <v>8</v>
      </c>
      <c r="J40" s="17" t="s">
        <v>36</v>
      </c>
      <c r="K40" s="17" t="s">
        <v>37</v>
      </c>
      <c r="L40" s="17" t="s">
        <v>38</v>
      </c>
      <c r="M40" s="17" t="s">
        <v>12</v>
      </c>
      <c r="N40" s="17" t="s">
        <v>13</v>
      </c>
    </row>
    <row r="41" spans="1:15" ht="15.75" customHeight="1">
      <c r="A41" s="19" t="s">
        <v>62</v>
      </c>
      <c r="B41" s="10">
        <f t="shared" ref="B41:B44" si="10">C41+E41+D41+F41</f>
        <v>14165.98</v>
      </c>
      <c r="C41" s="10">
        <v>6051.99</v>
      </c>
      <c r="D41" s="10">
        <v>853.2</v>
      </c>
      <c r="E41" s="10">
        <v>493.44</v>
      </c>
      <c r="F41" s="10">
        <v>6767.35</v>
      </c>
      <c r="H41" s="25"/>
      <c r="I41" s="25"/>
      <c r="J41" s="25"/>
      <c r="K41" s="25"/>
      <c r="L41" s="25"/>
      <c r="M41" s="25"/>
      <c r="N41" s="25"/>
    </row>
    <row r="42" spans="1:15" ht="15.75" customHeight="1">
      <c r="A42" s="10"/>
      <c r="B42" s="10">
        <f t="shared" si="10"/>
        <v>24854.06</v>
      </c>
      <c r="C42" s="10">
        <v>15816.51</v>
      </c>
      <c r="D42" s="10">
        <v>1232.27</v>
      </c>
      <c r="E42" s="10">
        <v>6686.88</v>
      </c>
      <c r="F42" s="10">
        <v>1118.4000000000001</v>
      </c>
      <c r="H42" s="25"/>
      <c r="I42" s="25"/>
      <c r="J42" s="25"/>
      <c r="K42" s="25"/>
      <c r="L42" s="25"/>
      <c r="M42" s="25"/>
      <c r="N42" s="25"/>
    </row>
    <row r="43" spans="1:15" ht="15.75" customHeight="1">
      <c r="A43" s="21"/>
      <c r="B43" s="10">
        <f t="shared" si="10"/>
        <v>0</v>
      </c>
      <c r="C43" s="10"/>
      <c r="D43" s="10"/>
      <c r="E43" s="10"/>
      <c r="H43" s="25"/>
      <c r="I43" s="25"/>
      <c r="J43" s="25"/>
      <c r="K43" s="25"/>
      <c r="L43" s="25"/>
      <c r="M43" s="25"/>
      <c r="N43" s="25"/>
    </row>
    <row r="44" spans="1:15" ht="15.75" customHeight="1">
      <c r="A44" s="21"/>
      <c r="B44" s="10">
        <f t="shared" si="10"/>
        <v>0</v>
      </c>
      <c r="C44" s="10"/>
      <c r="D44" s="10"/>
      <c r="E44" s="10"/>
      <c r="F44" s="10"/>
      <c r="H44" s="21"/>
      <c r="I44" s="21"/>
      <c r="J44" s="21"/>
      <c r="K44" s="21"/>
      <c r="L44" s="21"/>
      <c r="M44" s="21"/>
      <c r="N44" s="21"/>
    </row>
    <row r="45" spans="1:15" ht="15.75" customHeight="1">
      <c r="A45" s="21"/>
      <c r="B45" s="10">
        <f>C45+D45+E45</f>
        <v>0</v>
      </c>
      <c r="C45" s="10"/>
      <c r="D45" s="10"/>
      <c r="E45" s="10"/>
      <c r="F45" s="10"/>
      <c r="H45" s="21"/>
      <c r="I45" s="21"/>
      <c r="J45" s="21"/>
      <c r="K45" s="21"/>
      <c r="L45" s="21"/>
      <c r="M45" s="21"/>
      <c r="N45" s="21"/>
    </row>
    <row r="46" spans="1:15" ht="15.75" customHeight="1">
      <c r="A46" s="1" t="s">
        <v>63</v>
      </c>
      <c r="B46" s="26">
        <f t="shared" ref="B46:B47" si="11">M46</f>
        <v>39020.04</v>
      </c>
      <c r="C46" s="10">
        <f t="shared" ref="C46:L46" si="12">SUM(C41:C45)</f>
        <v>21868.5</v>
      </c>
      <c r="D46" s="10">
        <f t="shared" si="12"/>
        <v>2085.4700000000003</v>
      </c>
      <c r="E46" s="10">
        <f t="shared" si="12"/>
        <v>7180.32</v>
      </c>
      <c r="F46" s="10">
        <f t="shared" si="12"/>
        <v>7885.75</v>
      </c>
      <c r="G46" s="10">
        <f t="shared" si="12"/>
        <v>0</v>
      </c>
      <c r="H46" s="10">
        <f t="shared" si="12"/>
        <v>0</v>
      </c>
      <c r="I46" s="10">
        <f t="shared" si="12"/>
        <v>0</v>
      </c>
      <c r="J46" s="10">
        <f t="shared" si="12"/>
        <v>0</v>
      </c>
      <c r="K46" s="10">
        <f t="shared" si="12"/>
        <v>0</v>
      </c>
      <c r="L46" s="10">
        <f t="shared" si="12"/>
        <v>0</v>
      </c>
      <c r="M46" s="26">
        <f>SUM(C46:L46)</f>
        <v>39020.04</v>
      </c>
      <c r="N46" s="9"/>
    </row>
    <row r="47" spans="1:15" ht="15.75" customHeight="1">
      <c r="A47" s="1" t="s">
        <v>49</v>
      </c>
      <c r="B47" s="26">
        <f t="shared" si="11"/>
        <v>0</v>
      </c>
      <c r="D47" s="10"/>
      <c r="E47" s="10"/>
      <c r="F47" s="10"/>
      <c r="H47" s="9"/>
      <c r="I47" s="9"/>
      <c r="J47" s="9"/>
      <c r="K47" s="9"/>
      <c r="L47" s="9"/>
      <c r="M47" s="26"/>
      <c r="N47" s="9"/>
    </row>
    <row r="48" spans="1:15" ht="15.75" customHeight="1">
      <c r="A48" s="1" t="s">
        <v>64</v>
      </c>
      <c r="B48" s="9"/>
      <c r="C48" s="10"/>
      <c r="D48" s="10"/>
      <c r="E48" s="10"/>
      <c r="F48" s="10"/>
      <c r="H48" s="10"/>
      <c r="I48" s="10"/>
      <c r="J48" s="10"/>
      <c r="K48" s="10"/>
      <c r="L48" s="10"/>
      <c r="M48" s="10"/>
      <c r="N48" s="10"/>
    </row>
    <row r="49" spans="1:15" ht="15.75" customHeight="1">
      <c r="A49" s="21" t="s">
        <v>65</v>
      </c>
      <c r="C49" s="10"/>
      <c r="D49" s="10"/>
      <c r="E49" s="10"/>
      <c r="F49" s="10"/>
      <c r="H49" s="10"/>
      <c r="I49" s="10"/>
      <c r="J49" s="10"/>
      <c r="K49" s="10"/>
      <c r="L49" s="10"/>
      <c r="M49" s="10">
        <v>24558.400000000001</v>
      </c>
      <c r="N49" s="10"/>
      <c r="O49" s="10"/>
    </row>
    <row r="50" spans="1:15" ht="15.75" customHeight="1">
      <c r="A50" s="21" t="s">
        <v>66</v>
      </c>
      <c r="C50" s="10"/>
      <c r="D50" s="10"/>
      <c r="E50" s="10"/>
      <c r="F50" s="10"/>
      <c r="H50" s="10"/>
      <c r="I50" s="10"/>
      <c r="J50" s="10"/>
      <c r="K50" s="10"/>
      <c r="L50" s="10"/>
      <c r="M50" s="10">
        <v>1996.5</v>
      </c>
      <c r="N50" s="10"/>
    </row>
    <row r="51" spans="1:15" ht="15.75" customHeight="1">
      <c r="A51" s="21" t="s">
        <v>67</v>
      </c>
      <c r="C51" s="10"/>
      <c r="D51" s="10"/>
      <c r="E51" s="10"/>
      <c r="F51" s="10"/>
      <c r="H51" s="10"/>
      <c r="I51" s="10"/>
      <c r="J51" s="10"/>
      <c r="K51" s="10"/>
      <c r="L51" s="10"/>
      <c r="M51" s="10">
        <v>8110.24</v>
      </c>
      <c r="N51" s="10"/>
    </row>
    <row r="52" spans="1:15" ht="15.75" customHeight="1">
      <c r="A52" s="21" t="s">
        <v>68</v>
      </c>
      <c r="B52" s="10"/>
      <c r="C52" s="10"/>
      <c r="D52" s="10"/>
      <c r="E52" s="10"/>
      <c r="F52" s="10"/>
      <c r="H52" s="10"/>
      <c r="I52" s="10"/>
      <c r="J52" s="10"/>
      <c r="K52" s="10"/>
      <c r="L52" s="10"/>
      <c r="M52" s="10">
        <v>1214.33</v>
      </c>
      <c r="N52" s="10"/>
    </row>
    <row r="53" spans="1:15" ht="15.75" customHeight="1">
      <c r="A53" s="21" t="s">
        <v>69</v>
      </c>
      <c r="B53" s="10"/>
      <c r="C53" s="10"/>
      <c r="D53" s="10"/>
      <c r="E53" s="10"/>
      <c r="F53" s="10"/>
      <c r="H53" s="10"/>
      <c r="I53" s="10"/>
      <c r="J53" s="10"/>
      <c r="K53" s="10"/>
      <c r="L53" s="10"/>
      <c r="M53" s="10">
        <v>248</v>
      </c>
      <c r="N53" s="10"/>
    </row>
    <row r="54" spans="1:15" ht="15.75" customHeight="1">
      <c r="A54" s="21" t="s">
        <v>70</v>
      </c>
      <c r="B54" s="10"/>
      <c r="C54" s="10"/>
      <c r="D54" s="10"/>
      <c r="E54" s="10"/>
      <c r="F54" s="10"/>
      <c r="H54" s="10"/>
      <c r="I54" s="10"/>
      <c r="J54" s="10"/>
      <c r="K54" s="10"/>
      <c r="L54" s="10"/>
      <c r="M54" s="10">
        <v>1192.6500000000001</v>
      </c>
      <c r="N54" s="10"/>
    </row>
    <row r="55" spans="1:15" ht="15.75" customHeight="1">
      <c r="A55" s="21" t="s">
        <v>71</v>
      </c>
      <c r="B55" s="10"/>
      <c r="C55" s="10"/>
      <c r="D55" s="10"/>
      <c r="E55" s="10"/>
      <c r="F55" s="10"/>
      <c r="H55" s="10"/>
      <c r="I55" s="10"/>
      <c r="J55" s="10"/>
      <c r="K55" s="10"/>
      <c r="L55" s="10"/>
      <c r="M55" s="10">
        <v>940.27</v>
      </c>
      <c r="N55" s="10"/>
    </row>
    <row r="56" spans="1:15" ht="15.75" customHeight="1">
      <c r="A56" s="21" t="s">
        <v>72</v>
      </c>
      <c r="B56" s="10"/>
      <c r="C56" s="10"/>
      <c r="D56" s="10"/>
      <c r="E56" s="10"/>
      <c r="F56" s="10"/>
      <c r="H56" s="10"/>
      <c r="I56" s="10"/>
      <c r="J56" s="10"/>
      <c r="K56" s="10"/>
      <c r="L56" s="10"/>
      <c r="M56" s="10">
        <v>769.74</v>
      </c>
      <c r="N56" s="10"/>
    </row>
    <row r="57" spans="1:15" ht="15.75" customHeight="1">
      <c r="A57" s="21" t="s">
        <v>73</v>
      </c>
      <c r="B57" s="10"/>
      <c r="C57" s="10"/>
      <c r="D57" s="10"/>
      <c r="E57" s="10"/>
      <c r="F57" s="10"/>
      <c r="H57" s="10"/>
      <c r="I57" s="10"/>
      <c r="J57" s="10"/>
      <c r="K57" s="10"/>
      <c r="L57" s="10"/>
      <c r="M57" s="10">
        <v>0</v>
      </c>
      <c r="N57" s="10"/>
    </row>
    <row r="58" spans="1:15" ht="15.75" customHeight="1">
      <c r="A58" s="1" t="s">
        <v>74</v>
      </c>
      <c r="B58" s="26">
        <f>SUM(C58:M58)</f>
        <v>39030.129999999997</v>
      </c>
      <c r="C58" s="10"/>
      <c r="D58" s="10"/>
      <c r="E58" s="10"/>
      <c r="F58" s="10"/>
      <c r="H58" s="9"/>
      <c r="I58" s="9"/>
      <c r="J58" s="9"/>
      <c r="K58" s="9"/>
      <c r="L58" s="9"/>
      <c r="M58" s="26">
        <f>SUM(M49:M57)</f>
        <v>39030.129999999997</v>
      </c>
      <c r="N58" s="9"/>
    </row>
    <row r="59" spans="1:15" ht="15.75" customHeight="1">
      <c r="A59" s="1" t="s">
        <v>57</v>
      </c>
      <c r="B59" s="15">
        <f>B40+B46+B47-B58</f>
        <v>42843.540000000045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5" ht="15.75" customHeight="1">
      <c r="A60" s="1"/>
      <c r="B60" s="9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spans="1:15" ht="15.75" customHeight="1">
      <c r="A61" s="2" t="s">
        <v>75</v>
      </c>
      <c r="B61" s="3" t="s">
        <v>2</v>
      </c>
      <c r="C61" s="4" t="s">
        <v>3</v>
      </c>
      <c r="D61" s="4" t="s">
        <v>4</v>
      </c>
      <c r="E61" s="4" t="s">
        <v>5</v>
      </c>
      <c r="F61" s="4" t="s">
        <v>6</v>
      </c>
      <c r="G61" s="4" t="s">
        <v>7</v>
      </c>
      <c r="H61" s="4" t="s">
        <v>7</v>
      </c>
      <c r="I61" s="4" t="s">
        <v>8</v>
      </c>
      <c r="J61" s="4" t="s">
        <v>9</v>
      </c>
      <c r="K61" s="4" t="s">
        <v>9</v>
      </c>
      <c r="L61" s="4" t="s">
        <v>9</v>
      </c>
      <c r="M61" s="4" t="s">
        <v>12</v>
      </c>
      <c r="N61" s="4" t="s">
        <v>13</v>
      </c>
    </row>
    <row r="62" spans="1:15" ht="15.75" customHeight="1">
      <c r="A62" s="6" t="s">
        <v>14</v>
      </c>
      <c r="B62" s="6" t="s">
        <v>76</v>
      </c>
      <c r="C62" s="7" t="s">
        <v>16</v>
      </c>
      <c r="D62" s="7" t="s">
        <v>17</v>
      </c>
      <c r="E62" s="7" t="s">
        <v>18</v>
      </c>
      <c r="F62" s="7" t="s">
        <v>19</v>
      </c>
      <c r="G62" s="7" t="s">
        <v>116</v>
      </c>
      <c r="H62" s="7" t="s">
        <v>21</v>
      </c>
      <c r="I62" s="7" t="s">
        <v>22</v>
      </c>
      <c r="J62" s="7" t="s">
        <v>77</v>
      </c>
      <c r="K62" s="7" t="s">
        <v>24</v>
      </c>
      <c r="L62" s="7" t="s">
        <v>25</v>
      </c>
      <c r="M62" s="7" t="s">
        <v>26</v>
      </c>
      <c r="N62" s="7" t="s">
        <v>27</v>
      </c>
    </row>
    <row r="63" spans="1:15" ht="15.75" customHeight="1">
      <c r="A63" s="8" t="s">
        <v>28</v>
      </c>
      <c r="B63" s="9">
        <f t="shared" ref="B63:B64" si="13">SUM(C63:N63)</f>
        <v>42843.540000000045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>
        <f>B59</f>
        <v>42843.540000000045</v>
      </c>
      <c r="N63" s="10"/>
    </row>
    <row r="64" spans="1:15" ht="15.75" customHeight="1">
      <c r="A64" s="8" t="s">
        <v>29</v>
      </c>
      <c r="B64" s="9">
        <f t="shared" si="13"/>
        <v>2501854.44</v>
      </c>
      <c r="C64" s="12">
        <f t="shared" ref="C64:L64" si="14">C36</f>
        <v>547813.35000000009</v>
      </c>
      <c r="D64" s="12">
        <f t="shared" si="14"/>
        <v>737468.67999999982</v>
      </c>
      <c r="E64" s="12">
        <f t="shared" si="14"/>
        <v>704444.58</v>
      </c>
      <c r="F64" s="12">
        <f t="shared" si="14"/>
        <v>44758.330000000009</v>
      </c>
      <c r="G64" s="10">
        <f t="shared" si="14"/>
        <v>-5288.25</v>
      </c>
      <c r="H64" s="10">
        <f t="shared" si="14"/>
        <v>0</v>
      </c>
      <c r="I64" s="10">
        <f t="shared" si="14"/>
        <v>-617.19999999999709</v>
      </c>
      <c r="J64" s="10">
        <f t="shared" si="14"/>
        <v>251766.03000000003</v>
      </c>
      <c r="K64" s="10">
        <f t="shared" si="14"/>
        <v>54907.71</v>
      </c>
      <c r="L64" s="10">
        <f t="shared" si="14"/>
        <v>146725.44999999998</v>
      </c>
      <c r="M64" s="10"/>
      <c r="N64" s="10">
        <f>N36</f>
        <v>19875.759999999998</v>
      </c>
    </row>
    <row r="65" spans="1:19" ht="15.75" customHeight="1">
      <c r="A65" s="8" t="s">
        <v>30</v>
      </c>
      <c r="B65" s="9"/>
      <c r="C65" s="10"/>
      <c r="E65" s="10"/>
      <c r="F65" s="10"/>
      <c r="G65" s="10"/>
      <c r="H65" s="10"/>
      <c r="I65" s="10"/>
      <c r="J65" s="10"/>
      <c r="K65" s="10"/>
      <c r="L65" s="10"/>
      <c r="M65" s="10"/>
      <c r="N65" s="10"/>
    </row>
    <row r="66" spans="1:19" ht="15.75" customHeight="1">
      <c r="A66" s="8" t="s">
        <v>31</v>
      </c>
      <c r="B66" s="9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</row>
    <row r="67" spans="1:19" ht="15.75" customHeight="1">
      <c r="A67" s="8"/>
      <c r="B67" s="9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</row>
    <row r="68" spans="1:19" ht="15.75" customHeight="1">
      <c r="A68" s="1" t="s">
        <v>32</v>
      </c>
      <c r="B68" s="15">
        <f>SUM(C68:N68)</f>
        <v>2544697.98</v>
      </c>
      <c r="C68" s="15">
        <f t="shared" ref="C68:N68" si="15">SUM(C63:C66)</f>
        <v>547813.35000000009</v>
      </c>
      <c r="D68" s="15">
        <f t="shared" si="15"/>
        <v>737468.67999999982</v>
      </c>
      <c r="E68" s="15">
        <f t="shared" si="15"/>
        <v>704444.58</v>
      </c>
      <c r="F68" s="15">
        <f t="shared" si="15"/>
        <v>44758.330000000009</v>
      </c>
      <c r="G68" s="15">
        <f t="shared" si="15"/>
        <v>-5288.25</v>
      </c>
      <c r="H68" s="15">
        <f t="shared" si="15"/>
        <v>0</v>
      </c>
      <c r="I68" s="15">
        <f t="shared" si="15"/>
        <v>-617.19999999999709</v>
      </c>
      <c r="J68" s="15">
        <f t="shared" si="15"/>
        <v>251766.03000000003</v>
      </c>
      <c r="K68" s="15">
        <f t="shared" si="15"/>
        <v>54907.71</v>
      </c>
      <c r="L68" s="15">
        <f t="shared" si="15"/>
        <v>146725.44999999998</v>
      </c>
      <c r="M68" s="15">
        <f t="shared" si="15"/>
        <v>42843.540000000045</v>
      </c>
      <c r="N68" s="15">
        <f t="shared" si="15"/>
        <v>19875.759999999998</v>
      </c>
    </row>
    <row r="69" spans="1:19" ht="15.75" customHeight="1">
      <c r="A69" s="21"/>
      <c r="B69" s="21"/>
      <c r="C69" s="10"/>
      <c r="D69" s="10"/>
      <c r="E69" s="10"/>
      <c r="F69" s="10"/>
    </row>
    <row r="70" spans="1:19" ht="15.75" customHeight="1">
      <c r="A70" s="21" t="str">
        <f>A1</f>
        <v xml:space="preserve">Month: May 2025                                                                                                                                </v>
      </c>
      <c r="B70" s="21"/>
      <c r="D70" s="10"/>
      <c r="E70" s="10"/>
      <c r="G70" s="10"/>
      <c r="H70" s="10"/>
      <c r="I70" s="10"/>
    </row>
    <row r="71" spans="1:19" ht="15.75" customHeight="1">
      <c r="A71" s="10"/>
      <c r="B71" s="27" t="s">
        <v>78</v>
      </c>
      <c r="C71" s="27" t="s">
        <v>79</v>
      </c>
      <c r="D71" s="27" t="s">
        <v>80</v>
      </c>
      <c r="E71" s="27" t="s">
        <v>81</v>
      </c>
      <c r="F71" s="11" t="s">
        <v>82</v>
      </c>
      <c r="G71" s="10"/>
      <c r="H71" s="10"/>
      <c r="I71" s="10"/>
    </row>
    <row r="72" spans="1:19" ht="15.75" customHeight="1">
      <c r="A72" s="30" t="s">
        <v>83</v>
      </c>
      <c r="B72" s="10"/>
      <c r="C72" s="10">
        <v>378366.01</v>
      </c>
      <c r="D72" s="10">
        <f>C107</f>
        <v>65457.61</v>
      </c>
      <c r="E72" s="10">
        <f>D93</f>
        <v>0</v>
      </c>
      <c r="F72" s="10">
        <f t="shared" ref="F72:F73" si="16">(C72-D72+E72)-B72</f>
        <v>312908.40000000002</v>
      </c>
      <c r="G72" s="10"/>
      <c r="H72" s="10"/>
      <c r="I72" s="10">
        <f>C72-D72</f>
        <v>312908.40000000002</v>
      </c>
      <c r="O72" s="14"/>
    </row>
    <row r="73" spans="1:19" ht="15.75" customHeight="1">
      <c r="A73" s="30" t="s">
        <v>84</v>
      </c>
      <c r="B73" s="10">
        <f>B37-M37</f>
        <v>2498700.6199999996</v>
      </c>
      <c r="C73" s="10">
        <f>121347.61+2049260.14</f>
        <v>2170607.75</v>
      </c>
      <c r="D73" s="10">
        <f>D89</f>
        <v>0</v>
      </c>
      <c r="E73" s="10">
        <f>E85</f>
        <v>0</v>
      </c>
      <c r="F73" s="10">
        <f t="shared" si="16"/>
        <v>-328092.86999999965</v>
      </c>
      <c r="H73" s="10"/>
      <c r="I73" s="10">
        <f>C73+E73</f>
        <v>2170607.75</v>
      </c>
    </row>
    <row r="74" spans="1:19" ht="15.75" customHeight="1">
      <c r="A74" s="30"/>
      <c r="B74" s="10"/>
      <c r="C74" s="10"/>
      <c r="D74" s="10"/>
      <c r="F74" s="31">
        <f>F72+F73</f>
        <v>-15184.469999999623</v>
      </c>
      <c r="G74" s="10"/>
      <c r="H74" s="10"/>
      <c r="I74" s="10">
        <f>I72+I73</f>
        <v>2483516.15</v>
      </c>
      <c r="O74" s="14"/>
    </row>
    <row r="75" spans="1:19" ht="15.75" customHeight="1">
      <c r="A75" s="30" t="s">
        <v>28</v>
      </c>
      <c r="B75" s="10">
        <f>B59</f>
        <v>42843.540000000045</v>
      </c>
      <c r="C75" s="10">
        <v>47125.38</v>
      </c>
      <c r="D75" s="10">
        <f>J90</f>
        <v>1770.02</v>
      </c>
      <c r="E75" s="10">
        <f>J96</f>
        <v>0</v>
      </c>
      <c r="F75" s="10">
        <f>(C75-D75+E75)-B75</f>
        <v>2511.8199999999561</v>
      </c>
      <c r="G75" s="10"/>
      <c r="H75" s="10"/>
      <c r="I75" s="10"/>
    </row>
    <row r="76" spans="1:19" ht="15.75" customHeight="1">
      <c r="A76" s="8"/>
      <c r="B76" s="10"/>
      <c r="C76" s="10" t="s">
        <v>85</v>
      </c>
      <c r="D76" s="10"/>
      <c r="E76" s="10" t="s">
        <v>86</v>
      </c>
      <c r="F76" s="31">
        <f>F74+F75</f>
        <v>-12672.649999999667</v>
      </c>
      <c r="G76" s="10"/>
      <c r="H76" s="10"/>
      <c r="I76" s="10"/>
      <c r="J76" s="32"/>
      <c r="K76" s="32"/>
      <c r="L76" s="32"/>
      <c r="M76" s="32"/>
      <c r="N76" s="32"/>
    </row>
    <row r="77" spans="1:19" ht="15.75" customHeight="1">
      <c r="A77" s="8"/>
      <c r="B77" s="10"/>
      <c r="C77" s="10"/>
      <c r="D77" s="10"/>
      <c r="E77" s="10"/>
      <c r="F77" s="10"/>
      <c r="G77" s="10"/>
      <c r="H77" s="10"/>
      <c r="I77" s="10"/>
      <c r="J77" s="32"/>
      <c r="K77" s="32"/>
      <c r="L77" s="32"/>
      <c r="M77" s="32"/>
      <c r="N77" s="32"/>
    </row>
    <row r="78" spans="1:19" ht="15.75" customHeight="1">
      <c r="A78" s="27"/>
      <c r="B78" s="71" t="s">
        <v>87</v>
      </c>
      <c r="C78" s="72"/>
      <c r="D78" s="73" t="s">
        <v>88</v>
      </c>
      <c r="E78" s="74"/>
      <c r="F78" s="23" t="s">
        <v>89</v>
      </c>
      <c r="J78" s="33" t="s">
        <v>90</v>
      </c>
      <c r="K78" s="34"/>
      <c r="L78" s="34"/>
      <c r="M78" s="32"/>
      <c r="N78" s="32"/>
      <c r="O78" s="32"/>
      <c r="P78" s="32"/>
      <c r="Q78" s="32"/>
    </row>
    <row r="79" spans="1:19" ht="15.75" customHeight="1">
      <c r="A79" s="55">
        <v>45575</v>
      </c>
      <c r="B79" s="57">
        <v>18568</v>
      </c>
      <c r="C79" s="56">
        <v>86</v>
      </c>
      <c r="D79" s="36" t="s">
        <v>91</v>
      </c>
      <c r="E79" s="37">
        <v>0</v>
      </c>
      <c r="H79" s="55">
        <v>45799</v>
      </c>
      <c r="I79" s="57">
        <v>8394</v>
      </c>
      <c r="J79" s="56">
        <v>354.62</v>
      </c>
      <c r="L79" s="8"/>
      <c r="S79" s="14"/>
    </row>
    <row r="80" spans="1:19" ht="15.75" customHeight="1">
      <c r="A80" s="55">
        <v>45575</v>
      </c>
      <c r="B80" s="57">
        <v>18573</v>
      </c>
      <c r="C80" s="56">
        <v>143.28</v>
      </c>
      <c r="D80" s="38" t="s">
        <v>92</v>
      </c>
      <c r="E80" s="39">
        <v>0</v>
      </c>
      <c r="F80" s="22"/>
      <c r="H80" s="55">
        <v>45805</v>
      </c>
      <c r="I80" s="57">
        <v>8409</v>
      </c>
      <c r="J80" s="56">
        <v>227.13</v>
      </c>
      <c r="L80" s="8"/>
      <c r="S80" s="14"/>
    </row>
    <row r="81" spans="1:19" ht="15.75" customHeight="1">
      <c r="A81" s="55">
        <v>45672</v>
      </c>
      <c r="B81" s="57">
        <v>18735</v>
      </c>
      <c r="C81" s="56">
        <v>43</v>
      </c>
      <c r="D81" s="38" t="s">
        <v>93</v>
      </c>
      <c r="E81" s="39">
        <v>0</v>
      </c>
      <c r="F81" s="22"/>
      <c r="H81" s="55">
        <v>45805</v>
      </c>
      <c r="I81" s="57">
        <v>8410</v>
      </c>
      <c r="J81" s="56">
        <v>248</v>
      </c>
      <c r="K81" s="8"/>
      <c r="L81" s="8"/>
      <c r="S81" s="14"/>
    </row>
    <row r="82" spans="1:19" ht="15.75" customHeight="1">
      <c r="A82" s="55">
        <v>45672</v>
      </c>
      <c r="B82" s="57">
        <v>18767</v>
      </c>
      <c r="C82" s="56">
        <v>6170</v>
      </c>
      <c r="D82" s="38" t="s">
        <v>94</v>
      </c>
      <c r="E82" s="39">
        <v>0</v>
      </c>
      <c r="F82" s="22"/>
      <c r="H82" s="55">
        <v>45807</v>
      </c>
      <c r="I82" s="57" t="s">
        <v>71</v>
      </c>
      <c r="J82" s="56">
        <v>940.27</v>
      </c>
      <c r="K82" s="8"/>
      <c r="L82" s="8"/>
      <c r="S82" s="14"/>
    </row>
    <row r="83" spans="1:19" ht="15.75" customHeight="1">
      <c r="A83" s="55">
        <v>45700</v>
      </c>
      <c r="B83" s="57">
        <v>18797</v>
      </c>
      <c r="C83" s="56">
        <v>3033.23</v>
      </c>
      <c r="D83" s="38" t="s">
        <v>95</v>
      </c>
      <c r="E83" s="39">
        <v>0</v>
      </c>
      <c r="H83" s="55"/>
      <c r="J83" s="56"/>
      <c r="K83" s="8"/>
      <c r="L83" s="8"/>
      <c r="S83" s="14"/>
    </row>
    <row r="84" spans="1:19" ht="15.75" customHeight="1">
      <c r="A84" s="55">
        <v>45700</v>
      </c>
      <c r="B84" s="57">
        <v>18812</v>
      </c>
      <c r="C84" s="56">
        <v>220</v>
      </c>
      <c r="D84" s="38" t="s">
        <v>96</v>
      </c>
      <c r="E84" s="39">
        <v>0</v>
      </c>
      <c r="F84" s="75" t="s">
        <v>97</v>
      </c>
      <c r="G84" s="74"/>
      <c r="H84" s="35"/>
      <c r="J84" s="56"/>
      <c r="K84" s="8"/>
      <c r="L84" s="8"/>
      <c r="S84" s="14"/>
    </row>
    <row r="85" spans="1:19" ht="15.75" customHeight="1">
      <c r="A85" s="55">
        <v>45728</v>
      </c>
      <c r="B85" s="57">
        <v>18859</v>
      </c>
      <c r="C85" s="56">
        <v>61.04</v>
      </c>
      <c r="D85" s="42"/>
      <c r="E85" s="43">
        <f>E79+E80+E81+E82+E83+E84</f>
        <v>0</v>
      </c>
      <c r="F85" s="44"/>
      <c r="G85" s="45"/>
      <c r="H85" s="35"/>
      <c r="J85" s="56"/>
      <c r="K85" s="8"/>
      <c r="L85" s="8"/>
      <c r="S85" s="14"/>
    </row>
    <row r="86" spans="1:19" ht="15.75" customHeight="1">
      <c r="A86" s="55">
        <v>45728</v>
      </c>
      <c r="B86" s="57">
        <v>18866</v>
      </c>
      <c r="C86" s="56">
        <v>2500</v>
      </c>
      <c r="D86" s="46" t="s">
        <v>98</v>
      </c>
      <c r="F86" s="23" t="s">
        <v>99</v>
      </c>
      <c r="G86" s="27"/>
      <c r="H86" s="35"/>
      <c r="J86" s="56"/>
      <c r="K86" s="8"/>
      <c r="L86" s="8"/>
      <c r="S86" s="14"/>
    </row>
    <row r="87" spans="1:19" ht="15.75" customHeight="1">
      <c r="A87" s="55">
        <v>45757</v>
      </c>
      <c r="B87" s="57">
        <v>18886</v>
      </c>
      <c r="C87" s="56">
        <v>96.2</v>
      </c>
      <c r="D87" s="47"/>
      <c r="F87" s="23" t="s">
        <v>100</v>
      </c>
      <c r="G87" s="27"/>
      <c r="H87" s="27"/>
      <c r="I87" s="27"/>
      <c r="J87" s="10"/>
      <c r="K87" s="8"/>
      <c r="L87" s="8"/>
      <c r="S87" s="14"/>
    </row>
    <row r="88" spans="1:19" ht="15.75" customHeight="1">
      <c r="A88" s="55">
        <v>45791</v>
      </c>
      <c r="B88" s="57">
        <v>18921</v>
      </c>
      <c r="C88" s="56">
        <v>129</v>
      </c>
      <c r="D88" s="14"/>
      <c r="F88" s="23" t="s">
        <v>101</v>
      </c>
      <c r="G88" s="27"/>
      <c r="H88" s="27"/>
      <c r="I88" s="27"/>
      <c r="J88" s="10"/>
      <c r="K88" s="8"/>
      <c r="L88" s="8"/>
      <c r="S88" s="14"/>
    </row>
    <row r="89" spans="1:19" ht="15.75" customHeight="1">
      <c r="A89" s="55">
        <v>45791</v>
      </c>
      <c r="B89" s="57">
        <v>18931</v>
      </c>
      <c r="C89" s="56">
        <v>172</v>
      </c>
      <c r="D89" s="48">
        <f>SUM(D87:D88)</f>
        <v>0</v>
      </c>
      <c r="F89" s="23" t="s">
        <v>102</v>
      </c>
      <c r="G89" s="27"/>
      <c r="H89" s="27"/>
      <c r="I89" s="27"/>
      <c r="J89" s="10"/>
      <c r="K89" s="8"/>
      <c r="L89" s="8"/>
      <c r="S89" s="14"/>
    </row>
    <row r="90" spans="1:19" ht="15.75" customHeight="1">
      <c r="A90" s="55">
        <v>45791</v>
      </c>
      <c r="B90" s="57">
        <v>18938</v>
      </c>
      <c r="C90" s="56">
        <v>1600</v>
      </c>
      <c r="F90" s="23" t="s">
        <v>103</v>
      </c>
      <c r="G90" s="27"/>
      <c r="H90" s="27"/>
      <c r="I90" s="27"/>
      <c r="J90" s="49">
        <f>SUM(J79:J89)</f>
        <v>1770.02</v>
      </c>
      <c r="K90" s="8"/>
      <c r="L90" s="8"/>
      <c r="S90" s="14"/>
    </row>
    <row r="91" spans="1:19" ht="15.75" customHeight="1">
      <c r="A91" s="55">
        <v>45791</v>
      </c>
      <c r="B91" s="57">
        <v>18944</v>
      </c>
      <c r="C91" s="56">
        <v>128</v>
      </c>
      <c r="F91" s="23" t="s">
        <v>104</v>
      </c>
      <c r="G91" s="27"/>
      <c r="H91" s="27"/>
      <c r="I91" s="27"/>
      <c r="J91" s="14"/>
      <c r="K91" s="8"/>
      <c r="L91" s="8"/>
      <c r="S91" s="14"/>
    </row>
    <row r="92" spans="1:19" ht="15.75" customHeight="1">
      <c r="A92" s="55">
        <v>45791</v>
      </c>
      <c r="B92" s="57">
        <v>18946</v>
      </c>
      <c r="C92" s="56">
        <v>129</v>
      </c>
      <c r="D92" s="33" t="s">
        <v>105</v>
      </c>
      <c r="E92" s="32"/>
      <c r="F92" s="23" t="s">
        <v>106</v>
      </c>
      <c r="G92" s="27"/>
      <c r="H92" s="27"/>
      <c r="I92" s="27"/>
      <c r="J92" s="33" t="s">
        <v>107</v>
      </c>
      <c r="K92" s="8"/>
      <c r="L92" s="8"/>
      <c r="S92" s="14"/>
    </row>
    <row r="93" spans="1:19" ht="15.75" customHeight="1">
      <c r="A93" s="55">
        <v>45791</v>
      </c>
      <c r="B93" s="41">
        <v>18948</v>
      </c>
      <c r="C93" s="59">
        <v>108</v>
      </c>
      <c r="D93" s="47"/>
      <c r="E93" s="32"/>
      <c r="F93" s="14"/>
      <c r="J93" s="50"/>
      <c r="K93" s="8"/>
      <c r="L93" s="8"/>
      <c r="S93" s="14"/>
    </row>
    <row r="94" spans="1:19" ht="15" customHeight="1">
      <c r="A94" s="55">
        <v>45791</v>
      </c>
      <c r="B94" s="23">
        <v>18960</v>
      </c>
      <c r="C94" s="59">
        <v>81.5</v>
      </c>
      <c r="D94" s="14"/>
      <c r="E94" s="32"/>
      <c r="F94" s="14"/>
      <c r="G94" s="14"/>
      <c r="H94" s="14"/>
      <c r="I94" s="14"/>
      <c r="J94" s="50"/>
      <c r="K94" s="8"/>
      <c r="L94" s="8"/>
      <c r="S94" s="14"/>
    </row>
    <row r="95" spans="1:19" ht="15" customHeight="1">
      <c r="A95" s="55">
        <v>45791</v>
      </c>
      <c r="B95" s="41">
        <v>18964</v>
      </c>
      <c r="C95" s="59">
        <v>99.04</v>
      </c>
      <c r="D95" s="14"/>
      <c r="E95" s="32"/>
      <c r="F95" s="14"/>
      <c r="G95" s="14"/>
      <c r="H95" s="14"/>
      <c r="I95" s="14"/>
      <c r="J95" s="50"/>
      <c r="K95" s="8"/>
      <c r="L95" s="8"/>
      <c r="S95" s="14"/>
    </row>
    <row r="96" spans="1:19" ht="15" customHeight="1">
      <c r="A96" s="35">
        <v>45805</v>
      </c>
      <c r="B96" s="23">
        <v>18975</v>
      </c>
      <c r="C96" s="59">
        <v>1050.03</v>
      </c>
      <c r="D96" s="14"/>
      <c r="E96" s="32"/>
      <c r="F96" s="14"/>
      <c r="G96" s="14"/>
      <c r="H96" s="51"/>
      <c r="I96" s="8"/>
      <c r="J96" s="52">
        <f>SUM(J93:J95)</f>
        <v>0</v>
      </c>
      <c r="Q96" s="14"/>
    </row>
    <row r="97" spans="1:17" ht="15" customHeight="1">
      <c r="A97" s="35">
        <v>45805</v>
      </c>
      <c r="B97" s="41">
        <v>18976</v>
      </c>
      <c r="C97" s="59">
        <v>10047.290000000001</v>
      </c>
      <c r="D97" s="14"/>
      <c r="E97" s="32"/>
      <c r="F97" s="14"/>
      <c r="G97" s="14"/>
      <c r="H97" s="51"/>
      <c r="I97" s="8"/>
      <c r="J97" s="8"/>
      <c r="Q97" s="14"/>
    </row>
    <row r="98" spans="1:17" ht="15" customHeight="1">
      <c r="A98" s="35">
        <v>45805</v>
      </c>
      <c r="B98" s="23">
        <v>18977</v>
      </c>
      <c r="C98" s="59">
        <v>47.64</v>
      </c>
      <c r="D98" s="14"/>
      <c r="E98" s="32"/>
      <c r="F98" s="14"/>
      <c r="G98" s="14"/>
      <c r="H98" s="51"/>
      <c r="I98" s="8"/>
      <c r="J98" s="8"/>
      <c r="Q98" s="14"/>
    </row>
    <row r="99" spans="1:17" ht="15" customHeight="1">
      <c r="A99" s="35">
        <v>45805</v>
      </c>
      <c r="B99" s="23">
        <v>18978</v>
      </c>
      <c r="C99" s="59">
        <v>39513.360000000001</v>
      </c>
      <c r="D99" s="14"/>
      <c r="E99" s="32"/>
      <c r="F99" s="14"/>
      <c r="G99" s="14"/>
      <c r="H99" s="51"/>
      <c r="I99" s="8"/>
      <c r="J99" s="8"/>
      <c r="Q99" s="14"/>
    </row>
    <row r="100" spans="1:17" ht="15" customHeight="1">
      <c r="A100" s="35"/>
      <c r="B100" s="23"/>
      <c r="C100" s="14"/>
      <c r="D100" s="14"/>
      <c r="E100" s="32"/>
      <c r="F100" s="14"/>
      <c r="G100" s="14"/>
      <c r="H100" s="51"/>
      <c r="I100" s="8"/>
      <c r="J100" s="8"/>
      <c r="Q100" s="14"/>
    </row>
    <row r="101" spans="1:17" ht="15" customHeight="1">
      <c r="A101" s="35"/>
      <c r="B101" s="23"/>
      <c r="C101" s="14"/>
      <c r="D101" s="14"/>
      <c r="E101" s="32"/>
      <c r="F101" s="14"/>
      <c r="G101" s="14"/>
      <c r="H101" s="51"/>
      <c r="I101" s="8"/>
      <c r="J101" s="8"/>
      <c r="Q101" s="14"/>
    </row>
    <row r="102" spans="1:17" ht="15" customHeight="1">
      <c r="A102" s="35"/>
      <c r="B102" s="23"/>
      <c r="C102" s="14"/>
      <c r="D102" s="14"/>
      <c r="E102" s="32"/>
      <c r="F102" s="14"/>
      <c r="G102" s="14"/>
      <c r="H102" s="51"/>
      <c r="I102" s="8"/>
      <c r="J102" s="8"/>
      <c r="Q102" s="14"/>
    </row>
    <row r="103" spans="1:17" ht="15" customHeight="1">
      <c r="A103" s="35"/>
      <c r="B103" s="23"/>
      <c r="C103" s="14"/>
      <c r="D103" s="14"/>
      <c r="E103" s="32"/>
      <c r="F103" s="14"/>
      <c r="G103" s="14"/>
      <c r="H103" s="51"/>
      <c r="I103" s="8"/>
      <c r="J103" s="8"/>
      <c r="Q103" s="14"/>
    </row>
    <row r="104" spans="1:17" ht="15" customHeight="1">
      <c r="A104" s="35"/>
      <c r="B104" s="23"/>
      <c r="C104" s="14"/>
      <c r="D104" s="14"/>
      <c r="E104" s="32"/>
      <c r="F104" s="14"/>
      <c r="G104" s="14"/>
      <c r="H104" s="51"/>
      <c r="I104" s="8"/>
      <c r="J104" s="8"/>
      <c r="Q104" s="14"/>
    </row>
    <row r="105" spans="1:17" ht="15" customHeight="1">
      <c r="A105" s="35"/>
      <c r="B105" s="23"/>
      <c r="C105" s="14"/>
      <c r="D105" s="14"/>
      <c r="E105" s="32"/>
      <c r="F105" s="14"/>
      <c r="G105" s="14"/>
      <c r="H105" s="51"/>
      <c r="I105" s="8"/>
      <c r="J105" s="8"/>
      <c r="Q105" s="14"/>
    </row>
    <row r="106" spans="1:17" ht="15" customHeight="1">
      <c r="A106" s="35"/>
      <c r="B106" s="23"/>
      <c r="C106" s="14"/>
      <c r="D106" s="14"/>
      <c r="E106" s="32"/>
      <c r="F106" s="14"/>
      <c r="G106" s="14"/>
      <c r="H106" s="51"/>
      <c r="I106" s="8"/>
      <c r="J106" s="8"/>
      <c r="Q106" s="14"/>
    </row>
    <row r="107" spans="1:17" ht="15.75" customHeight="1">
      <c r="C107" s="48">
        <f>SUM(C79:C106)</f>
        <v>65457.61</v>
      </c>
      <c r="D107" s="14"/>
      <c r="E107" s="32"/>
      <c r="F107" s="14"/>
      <c r="G107" s="14"/>
      <c r="H107" s="51"/>
      <c r="I107" s="8"/>
      <c r="J107" s="8"/>
      <c r="Q107" s="14"/>
    </row>
    <row r="108" spans="1:17" ht="15.75" customHeight="1">
      <c r="C108" s="14"/>
      <c r="D108" s="32"/>
      <c r="E108" s="14"/>
      <c r="F108" s="14"/>
      <c r="G108" s="51"/>
      <c r="H108" s="8"/>
      <c r="I108" s="8"/>
      <c r="P108" s="14"/>
    </row>
    <row r="109" spans="1:17" ht="15.75" customHeight="1">
      <c r="C109" s="14"/>
      <c r="D109" s="32"/>
      <c r="E109" s="14"/>
      <c r="F109" s="14"/>
      <c r="G109" s="51"/>
      <c r="H109" s="8"/>
      <c r="I109" s="8"/>
      <c r="P109" s="14"/>
    </row>
    <row r="110" spans="1:17" ht="15.75" customHeight="1">
      <c r="C110" s="14"/>
      <c r="D110" s="32"/>
      <c r="E110" s="14"/>
      <c r="F110" s="14"/>
      <c r="G110" s="51"/>
      <c r="H110" s="8"/>
      <c r="I110" s="8"/>
      <c r="P110" s="14"/>
    </row>
    <row r="111" spans="1:17" ht="15.75" customHeight="1">
      <c r="C111" s="14"/>
      <c r="D111" s="32"/>
      <c r="E111" s="14"/>
      <c r="F111" s="14"/>
      <c r="G111" s="51"/>
      <c r="H111" s="8"/>
      <c r="I111" s="8"/>
      <c r="P111" s="14"/>
    </row>
    <row r="112" spans="1:17" ht="15.75" customHeight="1">
      <c r="C112" s="14"/>
      <c r="D112" s="32"/>
      <c r="E112" s="14"/>
      <c r="F112" s="14"/>
      <c r="G112" s="51"/>
      <c r="H112" s="8"/>
      <c r="I112" s="8"/>
      <c r="P112" s="14"/>
    </row>
    <row r="113" spans="2:16" ht="15.75" customHeight="1">
      <c r="C113" s="14"/>
      <c r="D113" s="32"/>
      <c r="E113" s="14"/>
      <c r="F113" s="14"/>
      <c r="G113" s="51"/>
      <c r="H113" s="8"/>
      <c r="I113" s="8"/>
      <c r="P113" s="14"/>
    </row>
    <row r="114" spans="2:16" ht="15.75" customHeight="1">
      <c r="C114" s="14"/>
      <c r="D114" s="32"/>
      <c r="E114" s="14"/>
      <c r="F114" s="14"/>
      <c r="G114" s="51"/>
      <c r="H114" s="8"/>
      <c r="I114" s="8"/>
      <c r="P114" s="14"/>
    </row>
    <row r="115" spans="2:16" ht="15.75" customHeight="1">
      <c r="C115" s="14"/>
      <c r="D115" s="32"/>
      <c r="E115" s="14"/>
      <c r="F115" s="14"/>
      <c r="G115" s="51"/>
      <c r="H115" s="8"/>
      <c r="I115" s="8"/>
      <c r="P115" s="14"/>
    </row>
    <row r="116" spans="2:16" ht="15.75" customHeight="1">
      <c r="B116" s="22"/>
      <c r="C116" s="14"/>
      <c r="D116" s="32"/>
      <c r="E116" s="14"/>
      <c r="F116" s="14"/>
      <c r="G116" s="51"/>
      <c r="H116" s="8"/>
      <c r="I116" s="8"/>
      <c r="P116" s="14"/>
    </row>
    <row r="117" spans="2:16" ht="15.75" customHeight="1">
      <c r="C117" s="14"/>
      <c r="D117" s="32"/>
      <c r="E117" s="14"/>
      <c r="F117" s="14"/>
      <c r="G117" s="51"/>
      <c r="H117" s="8"/>
      <c r="I117" s="8"/>
      <c r="P117" s="14"/>
    </row>
    <row r="118" spans="2:16" ht="15.75" customHeight="1">
      <c r="C118" s="14"/>
      <c r="D118" s="32"/>
      <c r="E118" s="14"/>
      <c r="F118" s="14"/>
      <c r="G118" s="51"/>
      <c r="H118" s="8"/>
      <c r="I118" s="8"/>
      <c r="P118" s="14"/>
    </row>
    <row r="119" spans="2:16" ht="15.75" customHeight="1">
      <c r="C119" s="14"/>
      <c r="D119" s="32"/>
      <c r="E119" s="14"/>
      <c r="F119" s="14"/>
      <c r="G119" s="51"/>
      <c r="H119" s="8"/>
      <c r="I119" s="8"/>
      <c r="P119" s="14"/>
    </row>
    <row r="120" spans="2:16" ht="15.75" customHeight="1">
      <c r="B120" s="14"/>
      <c r="C120" s="14"/>
      <c r="D120" s="32"/>
      <c r="E120" s="14"/>
      <c r="F120" s="14"/>
      <c r="G120" s="51"/>
      <c r="H120" s="8"/>
      <c r="I120" s="8"/>
      <c r="P120" s="14"/>
    </row>
    <row r="121" spans="2:16" ht="15.75" customHeight="1">
      <c r="B121" s="14"/>
      <c r="C121" s="14"/>
      <c r="D121" s="32"/>
      <c r="E121" s="14"/>
      <c r="F121" s="14"/>
      <c r="G121" s="51"/>
      <c r="H121" s="8"/>
      <c r="I121" s="8"/>
      <c r="P121" s="14"/>
    </row>
    <row r="122" spans="2:16" ht="15.75" customHeight="1">
      <c r="B122" s="14"/>
      <c r="C122" s="14"/>
      <c r="D122" s="32"/>
      <c r="E122" s="14"/>
      <c r="F122" s="14"/>
      <c r="G122" s="51"/>
      <c r="H122" s="8"/>
      <c r="I122" s="8"/>
      <c r="P122" s="14"/>
    </row>
    <row r="123" spans="2:16" ht="15.75" customHeight="1">
      <c r="B123" s="14"/>
      <c r="C123" s="22"/>
      <c r="H123" s="8"/>
      <c r="I123" s="8"/>
    </row>
    <row r="124" spans="2:16" ht="15.75" customHeight="1">
      <c r="B124" s="14"/>
      <c r="E124" s="14"/>
    </row>
    <row r="125" spans="2:16" ht="15.75" customHeight="1">
      <c r="B125" s="14"/>
    </row>
    <row r="126" spans="2:16" ht="15.75" customHeight="1">
      <c r="B126" s="14"/>
      <c r="E126" s="14"/>
    </row>
    <row r="127" spans="2:16" ht="15.75" customHeight="1">
      <c r="B127" s="14"/>
    </row>
    <row r="128" spans="2:16" ht="15.75" customHeight="1">
      <c r="B128" s="14"/>
    </row>
    <row r="129" spans="1:3" ht="15.75" customHeight="1">
      <c r="B129" s="14"/>
      <c r="C129" s="22"/>
    </row>
    <row r="130" spans="1:3" ht="15.75" customHeight="1">
      <c r="B130" s="14"/>
    </row>
    <row r="131" spans="1:3" ht="15.75" customHeight="1">
      <c r="B131" s="14"/>
    </row>
    <row r="132" spans="1:3" ht="15.75" customHeight="1">
      <c r="B132" s="14"/>
    </row>
    <row r="133" spans="1:3" ht="15.75" customHeight="1">
      <c r="B133" s="14"/>
    </row>
    <row r="134" spans="1:3" ht="15.75" customHeight="1">
      <c r="A134" s="22"/>
      <c r="B134" s="14"/>
    </row>
    <row r="135" spans="1:3" ht="15.75" customHeight="1">
      <c r="A135" s="22"/>
      <c r="B135" s="14"/>
    </row>
    <row r="136" spans="1:3" ht="15.75" customHeight="1">
      <c r="A136" s="53"/>
      <c r="B136" s="14"/>
    </row>
    <row r="137" spans="1:3" ht="15.75" customHeight="1">
      <c r="A137" s="53"/>
      <c r="B137" s="14"/>
    </row>
    <row r="138" spans="1:3" ht="15.75" customHeight="1">
      <c r="A138" s="53"/>
      <c r="B138" s="14"/>
    </row>
    <row r="139" spans="1:3" ht="15.75" customHeight="1">
      <c r="A139" s="53"/>
      <c r="B139" s="14"/>
    </row>
    <row r="140" spans="1:3" ht="15.75" customHeight="1">
      <c r="A140" s="53"/>
      <c r="B140" s="14"/>
    </row>
    <row r="141" spans="1:3" ht="15.75" customHeight="1">
      <c r="A141" s="53"/>
      <c r="B141" s="14"/>
    </row>
    <row r="142" spans="1:3" ht="15.75" customHeight="1">
      <c r="A142" s="53"/>
      <c r="B142" s="14"/>
    </row>
    <row r="143" spans="1:3" ht="15.75" customHeight="1">
      <c r="A143" s="53"/>
      <c r="B143" s="14"/>
    </row>
    <row r="144" spans="1:3" ht="15.75" customHeight="1">
      <c r="A144" s="53"/>
      <c r="B144" s="14"/>
    </row>
    <row r="145" spans="1:2" ht="15.75" customHeight="1">
      <c r="A145" s="53"/>
      <c r="B145" s="14"/>
    </row>
    <row r="146" spans="1:2" ht="15.75" customHeight="1">
      <c r="A146" s="53"/>
      <c r="B146" s="14"/>
    </row>
    <row r="147" spans="1:2" ht="15.75" customHeight="1">
      <c r="A147" s="53"/>
      <c r="B147" s="14"/>
    </row>
    <row r="148" spans="1:2" ht="15.75" customHeight="1">
      <c r="A148" s="53"/>
    </row>
    <row r="149" spans="1:2" ht="15.75" customHeight="1">
      <c r="A149" s="53"/>
      <c r="B149" s="14"/>
    </row>
    <row r="150" spans="1:2" ht="15.75" customHeight="1">
      <c r="A150" s="53"/>
    </row>
    <row r="151" spans="1:2" ht="15.75" customHeight="1">
      <c r="A151" s="53"/>
    </row>
    <row r="152" spans="1:2" ht="15.75" customHeight="1"/>
    <row r="153" spans="1:2" ht="15.75" customHeight="1"/>
    <row r="154" spans="1:2" ht="15.75" customHeight="1"/>
    <row r="155" spans="1:2" ht="15.75" customHeight="1"/>
    <row r="156" spans="1:2" ht="15.75" customHeight="1"/>
    <row r="157" spans="1:2" ht="15.75" customHeight="1"/>
    <row r="158" spans="1:2" ht="15.75" customHeight="1"/>
    <row r="159" spans="1:2" ht="15.75" customHeight="1"/>
    <row r="160" spans="1:2" ht="15.75" customHeight="1"/>
    <row r="161" spans="1:1" ht="15.75" customHeight="1"/>
    <row r="162" spans="1:1" ht="15.75" customHeight="1"/>
    <row r="163" spans="1:1" ht="15.75" customHeight="1"/>
    <row r="164" spans="1:1" ht="15.75" customHeight="1"/>
    <row r="165" spans="1:1" ht="15.75" customHeight="1">
      <c r="A165" s="53"/>
    </row>
    <row r="166" spans="1:1" ht="15.75" customHeight="1"/>
    <row r="167" spans="1:1" ht="15.75" customHeight="1"/>
    <row r="168" spans="1:1" ht="15.75" customHeight="1"/>
    <row r="169" spans="1:1" ht="15.75" customHeight="1"/>
    <row r="170" spans="1:1" ht="15.75" customHeight="1"/>
    <row r="171" spans="1:1" ht="15.75" customHeight="1"/>
    <row r="172" spans="1:1" ht="15.75" customHeight="1"/>
    <row r="173" spans="1:1" ht="15.75" customHeight="1"/>
    <row r="174" spans="1:1" ht="15.75" customHeight="1"/>
    <row r="175" spans="1:1" ht="15.75" customHeight="1"/>
    <row r="176" spans="1:1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1:A12"/>
    <mergeCell ref="B78:C78"/>
    <mergeCell ref="D78:E78"/>
    <mergeCell ref="F84:G84"/>
  </mergeCells>
  <printOptions gridLines="1"/>
  <pageMargins left="0.7" right="0.7" top="0.75" bottom="0.75" header="0" footer="0"/>
  <pageSetup orientation="landscape"/>
  <rowBreaks count="2" manualBreakCount="2">
    <brk id="38" man="1"/>
    <brk id="7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/>
  </sheetViews>
  <sheetFormatPr defaultColWidth="14.42578125" defaultRowHeight="15" customHeight="1"/>
  <cols>
    <col min="1" max="1" width="16.7109375" customWidth="1"/>
    <col min="3" max="3" width="16" customWidth="1"/>
    <col min="4" max="4" width="16.140625" customWidth="1"/>
    <col min="5" max="5" width="16.7109375" customWidth="1"/>
    <col min="6" max="6" width="13.28515625" customWidth="1"/>
    <col min="7" max="7" width="14.5703125" customWidth="1"/>
    <col min="9" max="9" width="14.140625" customWidth="1"/>
    <col min="10" max="10" width="12.85546875" customWidth="1"/>
    <col min="11" max="11" width="12.5703125" customWidth="1"/>
    <col min="12" max="12" width="8.7109375" customWidth="1"/>
    <col min="13" max="13" width="13.42578125" customWidth="1"/>
    <col min="14" max="26" width="8.7109375" customWidth="1"/>
  </cols>
  <sheetData>
    <row r="1" spans="1:26">
      <c r="A1" s="1"/>
      <c r="B1" s="1"/>
      <c r="C1" s="1"/>
      <c r="D1" s="1"/>
      <c r="E1" s="1"/>
      <c r="F1" s="1"/>
      <c r="G1" s="1"/>
    </row>
    <row r="2" spans="1:26">
      <c r="A2" s="2"/>
      <c r="B2" s="3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>
      <c r="A3" s="6"/>
      <c r="B3" s="6"/>
      <c r="C3" s="7"/>
      <c r="D3" s="7"/>
      <c r="E3" s="7"/>
      <c r="F3" s="7"/>
      <c r="G3" s="7"/>
      <c r="H3" s="7"/>
      <c r="I3" s="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>
      <c r="A4" s="8"/>
      <c r="B4" s="9"/>
      <c r="C4" s="10"/>
      <c r="D4" s="10"/>
      <c r="E4" s="10"/>
      <c r="F4" s="10"/>
      <c r="G4" s="10"/>
      <c r="H4" s="10"/>
      <c r="I4" s="10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>
      <c r="A5" s="8"/>
      <c r="B5" s="9"/>
      <c r="C5" s="12"/>
      <c r="D5" s="12"/>
      <c r="E5" s="12"/>
      <c r="F5" s="12"/>
      <c r="G5" s="10"/>
      <c r="H5" s="10"/>
      <c r="I5" s="10"/>
      <c r="J5" s="13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>
      <c r="A6" s="8"/>
      <c r="B6" s="9"/>
      <c r="C6" s="10"/>
      <c r="E6" s="10"/>
      <c r="F6" s="10"/>
      <c r="G6" s="10"/>
      <c r="H6" s="10"/>
      <c r="I6" s="10"/>
    </row>
    <row r="7" spans="1:26">
      <c r="A7" s="8"/>
      <c r="B7" s="9"/>
      <c r="C7" s="10"/>
      <c r="D7" s="10"/>
      <c r="E7" s="10"/>
      <c r="F7" s="10"/>
      <c r="G7" s="10"/>
      <c r="H7" s="10"/>
      <c r="I7" s="10"/>
      <c r="J7" s="14"/>
    </row>
    <row r="8" spans="1:26">
      <c r="A8" s="8"/>
      <c r="B8" s="9"/>
      <c r="C8" s="10"/>
      <c r="D8" s="10"/>
      <c r="E8" s="10"/>
      <c r="F8" s="10"/>
      <c r="G8" s="10"/>
      <c r="H8" s="10"/>
      <c r="I8" s="10"/>
      <c r="J8" s="14"/>
      <c r="V8" s="5"/>
      <c r="W8" s="5"/>
    </row>
    <row r="9" spans="1:26">
      <c r="A9" s="1"/>
      <c r="B9" s="15"/>
      <c r="C9" s="15"/>
      <c r="D9" s="15"/>
      <c r="E9" s="15"/>
      <c r="F9" s="15"/>
      <c r="G9" s="15"/>
      <c r="H9" s="15"/>
      <c r="I9" s="15"/>
      <c r="V9" s="5"/>
      <c r="W9" s="5"/>
    </row>
    <row r="10" spans="1:26">
      <c r="A10" s="1"/>
      <c r="B10" s="9"/>
      <c r="C10" s="9"/>
      <c r="D10" s="9"/>
      <c r="E10" s="9"/>
      <c r="F10" s="9"/>
      <c r="G10" s="9"/>
      <c r="H10" s="9"/>
      <c r="I10" s="9"/>
      <c r="J10" s="14"/>
      <c r="V10" s="5"/>
      <c r="W10" s="5"/>
    </row>
    <row r="11" spans="1:26">
      <c r="A11" s="69"/>
      <c r="B11" s="16"/>
      <c r="C11" s="17"/>
      <c r="D11" s="17"/>
      <c r="E11" s="17"/>
      <c r="F11" s="17"/>
      <c r="G11" s="17"/>
      <c r="H11" s="17"/>
      <c r="I11" s="17"/>
      <c r="V11" s="5"/>
      <c r="W11" s="5"/>
    </row>
    <row r="12" spans="1:26">
      <c r="A12" s="70"/>
      <c r="B12" s="16"/>
      <c r="C12" s="18"/>
      <c r="D12" s="18"/>
      <c r="E12" s="18"/>
      <c r="F12" s="18"/>
      <c r="G12" s="18"/>
      <c r="H12" s="18"/>
      <c r="I12" s="18"/>
      <c r="J12" s="14"/>
      <c r="V12" s="5"/>
      <c r="W12" s="5"/>
    </row>
    <row r="13" spans="1:26">
      <c r="A13" s="19"/>
      <c r="B13" s="9"/>
      <c r="C13" s="10"/>
      <c r="D13" s="10"/>
      <c r="E13" s="10"/>
      <c r="F13" s="10"/>
      <c r="G13" s="10"/>
      <c r="H13" s="10"/>
      <c r="I13" s="10"/>
      <c r="V13" s="5"/>
      <c r="W13" s="5"/>
    </row>
    <row r="14" spans="1:26">
      <c r="A14" s="20"/>
      <c r="B14" s="10"/>
      <c r="C14" s="10"/>
      <c r="D14" s="10"/>
      <c r="E14" s="10"/>
      <c r="F14" s="10"/>
      <c r="H14" s="10"/>
      <c r="I14" s="10"/>
      <c r="J14" s="14"/>
      <c r="V14" s="5"/>
      <c r="W14" s="5"/>
    </row>
    <row r="15" spans="1:26">
      <c r="A15" s="20"/>
      <c r="B15" s="10"/>
      <c r="C15" s="10"/>
      <c r="D15" s="10"/>
      <c r="E15" s="10"/>
      <c r="F15" s="10"/>
      <c r="V15" s="5"/>
      <c r="W15" s="5"/>
    </row>
    <row r="16" spans="1:26">
      <c r="A16" s="21"/>
      <c r="B16" s="10"/>
      <c r="C16" s="10"/>
      <c r="D16" s="10"/>
      <c r="E16" s="10"/>
      <c r="F16" s="10"/>
      <c r="G16" s="10"/>
      <c r="H16" s="10"/>
      <c r="I16" s="10"/>
      <c r="J16" s="14"/>
      <c r="V16" s="5"/>
      <c r="W16" s="5"/>
    </row>
    <row r="17" spans="1:26">
      <c r="A17" s="21"/>
      <c r="B17" s="10"/>
      <c r="C17" s="10"/>
      <c r="D17" s="10"/>
      <c r="E17" s="10"/>
      <c r="F17" s="10"/>
      <c r="G17" s="10"/>
      <c r="H17" s="10"/>
      <c r="I17" s="10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5"/>
      <c r="W17" s="5"/>
      <c r="X17" s="23"/>
      <c r="Y17" s="23"/>
      <c r="Z17" s="23"/>
    </row>
    <row r="18" spans="1:26">
      <c r="A18" s="21"/>
      <c r="B18" s="10"/>
      <c r="C18" s="10"/>
      <c r="D18" s="10"/>
      <c r="E18" s="10"/>
      <c r="F18" s="10"/>
      <c r="G18" s="10"/>
      <c r="H18" s="10"/>
      <c r="I18" s="10"/>
      <c r="J18" s="22"/>
      <c r="K18" s="22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5"/>
      <c r="W18" s="5"/>
      <c r="X18" s="23"/>
      <c r="Y18" s="23"/>
      <c r="Z18" s="23"/>
    </row>
    <row r="19" spans="1:26">
      <c r="A19" s="21"/>
      <c r="B19" s="10"/>
      <c r="C19" s="10"/>
      <c r="D19" s="10"/>
      <c r="E19" s="10"/>
      <c r="F19" s="10"/>
      <c r="G19" s="10"/>
      <c r="H19" s="10"/>
      <c r="I19" s="10"/>
      <c r="V19" s="5"/>
      <c r="W19" s="5"/>
    </row>
    <row r="20" spans="1:26">
      <c r="A20" s="21"/>
      <c r="B20" s="10"/>
      <c r="C20" s="10"/>
      <c r="D20" s="10"/>
      <c r="E20" s="10"/>
      <c r="G20" s="10"/>
      <c r="H20" s="10"/>
      <c r="I20" s="10"/>
      <c r="V20" s="5"/>
      <c r="W20" s="5"/>
    </row>
    <row r="21" spans="1:26" ht="15.75" customHeight="1">
      <c r="A21" s="21"/>
      <c r="B21" s="10"/>
      <c r="C21" s="10"/>
      <c r="D21" s="10"/>
      <c r="E21" s="10"/>
      <c r="F21" s="10"/>
      <c r="H21" s="24"/>
      <c r="I21" s="10"/>
      <c r="J21" s="25"/>
      <c r="K21" s="25"/>
      <c r="L21" s="25"/>
      <c r="V21" s="5"/>
      <c r="W21" s="5"/>
    </row>
    <row r="22" spans="1:26" ht="15.75" customHeight="1">
      <c r="A22" s="1"/>
      <c r="B22" s="26"/>
      <c r="C22" s="9"/>
      <c r="D22" s="9"/>
      <c r="E22" s="9"/>
      <c r="F22" s="9"/>
      <c r="G22" s="9"/>
      <c r="H22" s="9"/>
      <c r="I22" s="9"/>
      <c r="J22" s="10"/>
      <c r="K22" s="10"/>
      <c r="L22" s="10"/>
      <c r="V22" s="5"/>
      <c r="W22" s="5"/>
    </row>
    <row r="23" spans="1:26" ht="15.75" customHeight="1">
      <c r="A23" s="1"/>
      <c r="B23" s="26"/>
      <c r="C23" s="10"/>
      <c r="D23" s="10"/>
      <c r="E23" s="10"/>
      <c r="F23" s="10"/>
      <c r="G23" s="21"/>
      <c r="H23" s="21"/>
      <c r="I23" s="21"/>
      <c r="J23" s="10"/>
      <c r="K23" s="10"/>
      <c r="L23" s="10"/>
      <c r="V23" s="5"/>
      <c r="W23" s="5"/>
    </row>
    <row r="24" spans="1:26" ht="15.75" customHeight="1">
      <c r="A24" s="1"/>
      <c r="B24" s="9"/>
      <c r="C24" s="10"/>
      <c r="D24" s="10"/>
      <c r="E24" s="10"/>
      <c r="F24" s="10"/>
      <c r="G24" s="10"/>
      <c r="H24" s="10"/>
      <c r="I24" s="10"/>
      <c r="J24" s="14"/>
      <c r="K24" s="14"/>
      <c r="L24" s="14"/>
      <c r="M24" s="14"/>
      <c r="V24" s="5"/>
      <c r="W24" s="5"/>
    </row>
    <row r="25" spans="1:26" ht="15.75" customHeight="1">
      <c r="A25" s="1"/>
      <c r="B25" s="9"/>
      <c r="C25" s="10"/>
      <c r="D25" s="10"/>
      <c r="E25" s="10"/>
      <c r="F25" s="10"/>
      <c r="G25" s="10"/>
      <c r="H25" s="10"/>
      <c r="I25" s="10"/>
      <c r="J25" s="14"/>
      <c r="K25" s="14"/>
      <c r="L25" s="14"/>
      <c r="M25" s="14"/>
      <c r="V25" s="5"/>
      <c r="W25" s="5"/>
    </row>
    <row r="26" spans="1:26" ht="15.75" customHeight="1">
      <c r="A26" s="1"/>
      <c r="B26" s="9"/>
      <c r="C26" s="10"/>
      <c r="D26" s="10"/>
      <c r="E26" s="10"/>
      <c r="F26" s="10"/>
      <c r="G26" s="10"/>
      <c r="H26" s="10"/>
      <c r="I26" s="10"/>
      <c r="J26" s="14"/>
      <c r="K26" s="14"/>
      <c r="L26" s="14"/>
      <c r="M26" s="14"/>
      <c r="V26" s="5"/>
      <c r="W26" s="5"/>
    </row>
    <row r="27" spans="1:26" ht="15.75" customHeight="1">
      <c r="A27" s="1"/>
      <c r="B27" s="9"/>
      <c r="C27" s="10"/>
      <c r="D27" s="10"/>
      <c r="E27" s="10"/>
      <c r="F27" s="10"/>
      <c r="G27" s="10"/>
      <c r="H27" s="10"/>
      <c r="I27" s="10"/>
      <c r="M27" s="14"/>
      <c r="V27" s="5"/>
    </row>
    <row r="28" spans="1:26" ht="15.75" customHeight="1">
      <c r="A28" s="1"/>
      <c r="B28" s="9"/>
      <c r="C28" s="10"/>
      <c r="D28" s="10"/>
      <c r="E28" s="10"/>
      <c r="F28" s="10"/>
      <c r="G28" s="10"/>
      <c r="H28" s="10"/>
      <c r="I28" s="10"/>
      <c r="M28" s="14"/>
      <c r="V28" s="5"/>
    </row>
    <row r="29" spans="1:26" ht="15.75" customHeight="1">
      <c r="A29" s="1"/>
      <c r="B29" s="9"/>
      <c r="C29" s="10"/>
      <c r="D29" s="10"/>
      <c r="E29" s="10"/>
      <c r="F29" s="10"/>
      <c r="G29" s="10"/>
      <c r="H29" s="10"/>
      <c r="I29" s="10"/>
      <c r="M29" s="14"/>
      <c r="V29" s="5"/>
    </row>
    <row r="30" spans="1:26" ht="15.75" customHeight="1">
      <c r="A30" s="1"/>
      <c r="B30" s="9"/>
      <c r="C30" s="10"/>
      <c r="D30" s="10"/>
      <c r="E30" s="10"/>
      <c r="F30" s="10"/>
      <c r="G30" s="10"/>
      <c r="H30" s="10"/>
      <c r="I30" s="10"/>
      <c r="M30" s="14"/>
      <c r="X30" s="27"/>
    </row>
    <row r="31" spans="1:26" ht="15.75" customHeight="1">
      <c r="A31" s="1"/>
      <c r="B31" s="26"/>
      <c r="C31" s="10"/>
      <c r="D31" s="10"/>
      <c r="E31" s="10"/>
      <c r="F31" s="10"/>
      <c r="G31" s="10"/>
      <c r="H31" s="10"/>
      <c r="I31" s="10"/>
      <c r="M31" s="14"/>
    </row>
    <row r="32" spans="1:26" ht="15.75" customHeight="1">
      <c r="A32" s="1"/>
      <c r="B32" s="26"/>
      <c r="C32" s="10"/>
      <c r="D32" s="10"/>
      <c r="E32" s="10"/>
      <c r="F32" s="10"/>
      <c r="H32" s="25"/>
      <c r="I32" s="25"/>
    </row>
    <row r="33" spans="1:10" ht="15.75" customHeight="1">
      <c r="A33" s="1"/>
      <c r="B33" s="26"/>
      <c r="C33" s="10"/>
      <c r="D33" s="10"/>
      <c r="E33" s="10"/>
    </row>
    <row r="34" spans="1:10" ht="15.75" customHeight="1">
      <c r="A34" s="1"/>
      <c r="B34" s="26"/>
      <c r="C34" s="10"/>
      <c r="D34" s="10"/>
      <c r="E34" s="10"/>
    </row>
    <row r="35" spans="1:10" ht="15.75" customHeight="1">
      <c r="A35" s="1"/>
      <c r="B35" s="26"/>
      <c r="C35" s="10"/>
      <c r="D35" s="10"/>
      <c r="E35" s="10"/>
    </row>
    <row r="36" spans="1:10" ht="15.75" customHeight="1">
      <c r="A36" s="1"/>
      <c r="B36" s="15"/>
      <c r="C36" s="12"/>
      <c r="D36" s="12"/>
      <c r="E36" s="12"/>
      <c r="F36" s="12"/>
      <c r="G36" s="12"/>
      <c r="H36" s="12"/>
      <c r="I36" s="12"/>
    </row>
    <row r="37" spans="1:10" ht="15.75" customHeight="1">
      <c r="A37" s="1"/>
      <c r="B37" s="9"/>
      <c r="C37" s="12"/>
      <c r="D37" s="12"/>
      <c r="E37" s="12"/>
      <c r="F37" s="12"/>
      <c r="G37" s="12"/>
      <c r="H37" s="12"/>
      <c r="I37" s="12"/>
    </row>
    <row r="38" spans="1:10" ht="15.75" customHeight="1">
      <c r="A38" s="1"/>
      <c r="B38" s="9"/>
      <c r="C38" s="9"/>
      <c r="D38" s="9"/>
      <c r="E38" s="9"/>
      <c r="F38" s="9"/>
      <c r="G38" s="9"/>
      <c r="H38" s="9"/>
      <c r="I38" s="9"/>
      <c r="J38" s="12"/>
    </row>
    <row r="39" spans="1:10" ht="15.75" customHeight="1">
      <c r="A39" s="28"/>
      <c r="B39" s="16"/>
      <c r="C39" s="17"/>
      <c r="D39" s="17"/>
      <c r="E39" s="17"/>
      <c r="F39" s="17"/>
      <c r="G39" s="17"/>
      <c r="H39" s="17"/>
      <c r="I39" s="17"/>
    </row>
    <row r="40" spans="1:10" ht="15.75" customHeight="1">
      <c r="A40" s="29"/>
      <c r="B40" s="16"/>
      <c r="C40" s="17"/>
      <c r="D40" s="17"/>
      <c r="E40" s="17"/>
      <c r="F40" s="17"/>
      <c r="G40" s="60"/>
      <c r="H40" s="17"/>
      <c r="I40" s="17"/>
    </row>
    <row r="41" spans="1:10" ht="15.75" customHeight="1">
      <c r="A41" s="19"/>
      <c r="B41" s="10"/>
      <c r="C41" s="10"/>
      <c r="D41" s="10"/>
      <c r="E41" s="10"/>
      <c r="F41" s="10"/>
      <c r="H41" s="25"/>
      <c r="I41" s="25"/>
    </row>
    <row r="42" spans="1:10" ht="15.75" customHeight="1">
      <c r="A42" s="10"/>
      <c r="B42" s="10"/>
      <c r="C42" s="10"/>
      <c r="D42" s="10"/>
      <c r="E42" s="10"/>
      <c r="H42" s="25"/>
      <c r="I42" s="25"/>
    </row>
    <row r="43" spans="1:10" ht="15.75" customHeight="1">
      <c r="A43" s="21"/>
      <c r="B43" s="10"/>
      <c r="C43" s="10"/>
      <c r="D43" s="10"/>
      <c r="E43" s="10"/>
      <c r="H43" s="25"/>
      <c r="I43" s="25"/>
    </row>
    <row r="44" spans="1:10" ht="15.75" customHeight="1">
      <c r="A44" s="21"/>
      <c r="B44" s="10"/>
      <c r="C44" s="10"/>
      <c r="D44" s="10"/>
      <c r="E44" s="10"/>
      <c r="F44" s="10"/>
      <c r="H44" s="21"/>
      <c r="I44" s="21"/>
    </row>
    <row r="45" spans="1:10" ht="15.75" customHeight="1">
      <c r="A45" s="21"/>
      <c r="B45" s="10"/>
      <c r="C45" s="10"/>
      <c r="D45" s="10"/>
      <c r="E45" s="10"/>
      <c r="F45" s="10"/>
      <c r="G45" s="21"/>
      <c r="H45" s="21"/>
      <c r="I45" s="21"/>
    </row>
    <row r="46" spans="1:10" ht="15.75" customHeight="1">
      <c r="A46" s="1"/>
      <c r="B46" s="26"/>
      <c r="C46" s="10"/>
      <c r="D46" s="10"/>
      <c r="E46" s="10"/>
      <c r="F46" s="10"/>
      <c r="G46" s="26"/>
      <c r="H46" s="9"/>
      <c r="I46" s="9"/>
    </row>
    <row r="47" spans="1:10" ht="15.75" customHeight="1">
      <c r="A47" s="1"/>
      <c r="B47" s="26"/>
      <c r="D47" s="10"/>
      <c r="E47" s="10"/>
      <c r="F47" s="10"/>
      <c r="G47" s="26"/>
      <c r="H47" s="9"/>
      <c r="I47" s="9"/>
    </row>
    <row r="48" spans="1:10" ht="15.75" customHeight="1">
      <c r="A48" s="1"/>
      <c r="B48" s="9"/>
      <c r="C48" s="10"/>
      <c r="D48" s="10"/>
      <c r="E48" s="10"/>
      <c r="F48" s="10"/>
      <c r="G48" s="10"/>
      <c r="H48" s="10"/>
      <c r="I48" s="10"/>
    </row>
    <row r="49" spans="1:10" ht="15.75" customHeight="1">
      <c r="A49" s="21"/>
      <c r="C49" s="10"/>
      <c r="D49" s="10"/>
      <c r="E49" s="10"/>
      <c r="F49" s="10"/>
      <c r="G49" s="10"/>
      <c r="H49" s="10"/>
      <c r="I49" s="10"/>
      <c r="J49" s="10"/>
    </row>
    <row r="50" spans="1:10" ht="15.75" customHeight="1">
      <c r="A50" s="21"/>
      <c r="C50" s="10"/>
      <c r="D50" s="10"/>
      <c r="E50" s="10"/>
      <c r="F50" s="10"/>
      <c r="G50" s="10"/>
      <c r="H50" s="10"/>
      <c r="I50" s="10"/>
    </row>
    <row r="51" spans="1:10" ht="15.75" customHeight="1">
      <c r="A51" s="21"/>
      <c r="C51" s="10"/>
      <c r="D51" s="10"/>
      <c r="E51" s="10"/>
      <c r="F51" s="10"/>
      <c r="G51" s="10"/>
      <c r="H51" s="10"/>
      <c r="I51" s="10"/>
    </row>
    <row r="52" spans="1:10" ht="15.75" customHeight="1">
      <c r="A52" s="21"/>
      <c r="B52" s="10"/>
      <c r="C52" s="10"/>
      <c r="D52" s="10"/>
      <c r="E52" s="10"/>
      <c r="F52" s="10"/>
      <c r="G52" s="10"/>
      <c r="H52" s="10"/>
      <c r="I52" s="10"/>
    </row>
    <row r="53" spans="1:10" ht="15.75" customHeight="1">
      <c r="A53" s="21"/>
      <c r="B53" s="10"/>
      <c r="C53" s="10"/>
      <c r="D53" s="10"/>
      <c r="E53" s="10"/>
      <c r="F53" s="10"/>
      <c r="G53" s="10"/>
      <c r="H53" s="10"/>
      <c r="I53" s="10"/>
    </row>
    <row r="54" spans="1:10" ht="15.75" customHeight="1">
      <c r="A54" s="21"/>
      <c r="B54" s="10"/>
      <c r="C54" s="10"/>
      <c r="D54" s="10"/>
      <c r="E54" s="10"/>
      <c r="F54" s="10"/>
      <c r="G54" s="10"/>
      <c r="H54" s="10"/>
      <c r="I54" s="10"/>
    </row>
    <row r="55" spans="1:10" ht="15.75" customHeight="1">
      <c r="A55" s="21"/>
      <c r="B55" s="10"/>
      <c r="C55" s="10"/>
      <c r="D55" s="10"/>
      <c r="E55" s="10"/>
      <c r="F55" s="10"/>
      <c r="G55" s="10"/>
      <c r="H55" s="10"/>
      <c r="I55" s="10"/>
    </row>
    <row r="56" spans="1:10" ht="15.75" customHeight="1">
      <c r="A56" s="21"/>
      <c r="B56" s="10"/>
      <c r="C56" s="10"/>
      <c r="D56" s="10"/>
      <c r="E56" s="10"/>
      <c r="F56" s="10"/>
      <c r="G56" s="10"/>
      <c r="H56" s="10"/>
      <c r="I56" s="10"/>
    </row>
    <row r="57" spans="1:10" ht="15.75" customHeight="1">
      <c r="A57" s="21"/>
      <c r="B57" s="10"/>
      <c r="C57" s="10"/>
      <c r="D57" s="10"/>
      <c r="E57" s="10"/>
      <c r="F57" s="10"/>
      <c r="G57" s="10"/>
      <c r="H57" s="10"/>
      <c r="I57" s="10"/>
    </row>
    <row r="58" spans="1:10" ht="15.75" customHeight="1">
      <c r="A58" s="1"/>
      <c r="B58" s="26"/>
      <c r="C58" s="10"/>
      <c r="D58" s="10"/>
      <c r="E58" s="10"/>
      <c r="F58" s="10"/>
      <c r="G58" s="26"/>
      <c r="H58" s="9"/>
      <c r="I58" s="9"/>
    </row>
    <row r="59" spans="1:10" ht="15.75" customHeight="1">
      <c r="A59" s="1"/>
      <c r="B59" s="15"/>
      <c r="C59" s="10"/>
      <c r="D59" s="10"/>
      <c r="E59" s="10"/>
      <c r="F59" s="10"/>
      <c r="G59" s="10"/>
      <c r="H59" s="10"/>
      <c r="I59" s="10"/>
    </row>
    <row r="60" spans="1:10" ht="15.75" customHeight="1">
      <c r="A60" s="1"/>
      <c r="B60" s="9"/>
      <c r="C60" s="10"/>
      <c r="D60" s="10"/>
      <c r="E60" s="10"/>
      <c r="F60" s="10"/>
      <c r="G60" s="10"/>
      <c r="H60" s="10"/>
      <c r="I60" s="10"/>
    </row>
    <row r="61" spans="1:10" ht="15.75" customHeight="1">
      <c r="A61" s="61"/>
      <c r="B61" s="62"/>
      <c r="C61" s="63"/>
      <c r="D61" s="63"/>
      <c r="E61" s="64"/>
      <c r="F61" s="63"/>
      <c r="G61" s="65"/>
      <c r="H61" s="65"/>
      <c r="I61" s="65"/>
    </row>
    <row r="62" spans="1:10" ht="15.75" customHeight="1">
      <c r="A62" s="66"/>
      <c r="B62" s="62"/>
      <c r="C62" s="63"/>
      <c r="D62" s="63"/>
      <c r="E62" s="63"/>
      <c r="F62" s="63"/>
      <c r="G62" s="63"/>
      <c r="H62" s="63"/>
      <c r="I62" s="63"/>
    </row>
    <row r="63" spans="1:10" ht="15.75" customHeight="1">
      <c r="A63" s="21"/>
      <c r="B63" s="10"/>
      <c r="C63" s="10"/>
      <c r="D63" s="10"/>
      <c r="E63" s="10"/>
      <c r="F63" s="10"/>
      <c r="G63" s="10"/>
      <c r="H63" s="10"/>
      <c r="I63" s="10"/>
    </row>
    <row r="64" spans="1:10" ht="15.75" customHeight="1">
      <c r="A64" s="10"/>
      <c r="B64" s="10"/>
      <c r="C64" s="10"/>
      <c r="D64" s="10"/>
      <c r="E64" s="10"/>
      <c r="F64" s="10"/>
      <c r="G64" s="10"/>
      <c r="H64" s="10"/>
      <c r="I64" s="10"/>
    </row>
    <row r="65" spans="1:9" ht="15.75" customHeight="1">
      <c r="A65" s="10"/>
      <c r="B65" s="10"/>
      <c r="C65" s="10"/>
      <c r="D65" s="10"/>
      <c r="E65" s="10"/>
      <c r="F65" s="10"/>
      <c r="G65" s="10"/>
      <c r="H65" s="10"/>
      <c r="I65" s="10"/>
    </row>
    <row r="66" spans="1:9" ht="15.75" customHeight="1">
      <c r="A66" s="9"/>
      <c r="B66" s="15"/>
      <c r="C66" s="15"/>
      <c r="D66" s="9"/>
      <c r="E66" s="15"/>
      <c r="F66" s="10"/>
      <c r="G66" s="9"/>
      <c r="H66" s="9"/>
      <c r="I66" s="9"/>
    </row>
    <row r="67" spans="1:9" ht="15.75" customHeight="1">
      <c r="A67" s="9"/>
      <c r="B67" s="9"/>
      <c r="C67" s="67"/>
      <c r="D67" s="9"/>
      <c r="E67" s="67"/>
      <c r="F67" s="10"/>
      <c r="G67" s="9"/>
      <c r="H67" s="9"/>
      <c r="I67" s="9"/>
    </row>
    <row r="68" spans="1:9" ht="15.75" customHeight="1">
      <c r="A68" s="61"/>
      <c r="B68" s="62"/>
      <c r="C68" s="63"/>
      <c r="D68" s="63"/>
      <c r="E68" s="63"/>
      <c r="F68" s="63"/>
      <c r="G68" s="65"/>
      <c r="H68" s="65"/>
      <c r="I68" s="65"/>
    </row>
    <row r="69" spans="1:9" ht="15.75" customHeight="1">
      <c r="A69" s="66"/>
      <c r="B69" s="62"/>
      <c r="C69" s="63"/>
      <c r="D69" s="63"/>
      <c r="E69" s="63"/>
      <c r="F69" s="63"/>
      <c r="G69" s="63"/>
      <c r="H69" s="63"/>
      <c r="I69" s="63"/>
    </row>
    <row r="70" spans="1:9" ht="15.75" customHeight="1">
      <c r="A70" s="21"/>
      <c r="B70" s="10"/>
      <c r="C70" s="10"/>
      <c r="D70" s="10"/>
      <c r="E70" s="10"/>
      <c r="F70" s="10"/>
      <c r="G70" s="10"/>
      <c r="H70" s="10"/>
      <c r="I70" s="10"/>
    </row>
    <row r="71" spans="1:9" ht="15.75" customHeight="1">
      <c r="A71" s="10"/>
      <c r="B71" s="10"/>
      <c r="C71" s="10"/>
      <c r="D71" s="10"/>
      <c r="E71" s="10"/>
      <c r="F71" s="10"/>
      <c r="G71" s="10"/>
      <c r="H71" s="10"/>
      <c r="I71" s="10"/>
    </row>
    <row r="72" spans="1:9" ht="15.75" customHeight="1">
      <c r="A72" s="10"/>
      <c r="B72" s="10"/>
      <c r="C72" s="10"/>
      <c r="D72" s="10"/>
      <c r="E72" s="10"/>
      <c r="F72" s="10"/>
      <c r="G72" s="10"/>
      <c r="H72" s="10"/>
      <c r="I72" s="10"/>
    </row>
    <row r="73" spans="1:9" ht="15.75" customHeight="1">
      <c r="A73" s="9"/>
      <c r="B73" s="15"/>
      <c r="C73" s="10"/>
      <c r="D73" s="15"/>
      <c r="E73" s="10"/>
      <c r="F73" s="10"/>
      <c r="G73" s="9"/>
      <c r="H73" s="9"/>
      <c r="I73" s="9"/>
    </row>
    <row r="74" spans="1:9" ht="15.75" customHeight="1">
      <c r="A74" s="10"/>
      <c r="B74" s="10"/>
      <c r="C74" s="10"/>
      <c r="D74" s="10"/>
      <c r="E74" s="10"/>
      <c r="F74" s="10"/>
      <c r="G74" s="10"/>
      <c r="H74" s="10"/>
      <c r="I74" s="10"/>
    </row>
    <row r="75" spans="1:9" ht="15.75" customHeight="1">
      <c r="A75" s="2"/>
      <c r="B75" s="3"/>
      <c r="C75" s="4"/>
      <c r="D75" s="4"/>
      <c r="E75" s="4"/>
      <c r="F75" s="4"/>
      <c r="G75" s="4"/>
      <c r="H75" s="4"/>
      <c r="I75" s="4"/>
    </row>
    <row r="76" spans="1:9" ht="15.75" customHeight="1">
      <c r="A76" s="6"/>
      <c r="B76" s="6"/>
      <c r="C76" s="7"/>
      <c r="D76" s="7"/>
      <c r="E76" s="7"/>
      <c r="F76" s="7"/>
      <c r="G76" s="7"/>
      <c r="H76" s="7"/>
      <c r="I76" s="7"/>
    </row>
    <row r="77" spans="1:9" ht="15.75" customHeight="1">
      <c r="A77" s="8"/>
      <c r="B77" s="9"/>
      <c r="C77" s="10"/>
      <c r="D77" s="10"/>
      <c r="E77" s="10"/>
      <c r="F77" s="10"/>
      <c r="G77" s="10"/>
      <c r="H77" s="10"/>
      <c r="I77" s="10"/>
    </row>
    <row r="78" spans="1:9" ht="15.75" customHeight="1">
      <c r="A78" s="8"/>
      <c r="B78" s="9"/>
      <c r="C78" s="12"/>
      <c r="D78" s="12"/>
      <c r="E78" s="12"/>
      <c r="F78" s="12"/>
      <c r="G78" s="10"/>
      <c r="H78" s="10"/>
      <c r="I78" s="10"/>
    </row>
    <row r="79" spans="1:9" ht="15.75" customHeight="1">
      <c r="A79" s="8"/>
      <c r="B79" s="9"/>
      <c r="C79" s="10"/>
      <c r="E79" s="10"/>
      <c r="F79" s="10"/>
      <c r="G79" s="10"/>
      <c r="H79" s="10"/>
      <c r="I79" s="10"/>
    </row>
    <row r="80" spans="1:9" ht="15.75" customHeight="1">
      <c r="A80" s="8"/>
      <c r="B80" s="9"/>
      <c r="C80" s="10"/>
      <c r="D80" s="10"/>
      <c r="E80" s="10"/>
      <c r="F80" s="10"/>
      <c r="G80" s="10"/>
      <c r="H80" s="10"/>
      <c r="I80" s="10"/>
    </row>
    <row r="81" spans="1:11" ht="15.75" customHeight="1">
      <c r="A81" s="8"/>
      <c r="B81" s="9"/>
      <c r="C81" s="10"/>
      <c r="D81" s="10"/>
      <c r="E81" s="10"/>
      <c r="F81" s="10"/>
      <c r="G81" s="10"/>
      <c r="H81" s="10"/>
      <c r="I81" s="10"/>
    </row>
    <row r="82" spans="1:11" ht="15.75" customHeight="1">
      <c r="A82" s="1"/>
      <c r="B82" s="15"/>
      <c r="C82" s="15"/>
      <c r="D82" s="15"/>
      <c r="E82" s="15"/>
      <c r="F82" s="15"/>
      <c r="G82" s="15"/>
      <c r="H82" s="15"/>
      <c r="I82" s="15"/>
    </row>
    <row r="83" spans="1:11" ht="15.75" customHeight="1">
      <c r="A83" s="21"/>
      <c r="B83" s="21"/>
      <c r="C83" s="10"/>
      <c r="D83" s="10"/>
      <c r="E83" s="10"/>
      <c r="F83" s="10"/>
    </row>
    <row r="84" spans="1:11" ht="15.75" customHeight="1">
      <c r="A84" s="21"/>
      <c r="B84" s="21"/>
      <c r="D84" s="10"/>
      <c r="E84" s="10"/>
      <c r="G84" s="10"/>
      <c r="H84" s="10"/>
    </row>
    <row r="85" spans="1:11" ht="15.75" customHeight="1">
      <c r="A85" s="10"/>
      <c r="B85" s="27"/>
      <c r="C85" s="27"/>
      <c r="D85" s="27"/>
      <c r="E85" s="27"/>
      <c r="F85" s="11"/>
      <c r="G85" s="10"/>
      <c r="H85" s="10"/>
    </row>
    <row r="86" spans="1:11" ht="15.75" customHeight="1">
      <c r="A86" s="30"/>
      <c r="B86" s="10"/>
      <c r="C86" s="10"/>
      <c r="D86" s="10"/>
      <c r="E86" s="10"/>
      <c r="F86" s="10"/>
      <c r="G86" s="10"/>
      <c r="H86" s="10"/>
      <c r="J86" s="14"/>
    </row>
    <row r="87" spans="1:11" ht="15.75" customHeight="1">
      <c r="A87" s="30"/>
      <c r="B87" s="10"/>
      <c r="C87" s="10"/>
      <c r="D87" s="10"/>
      <c r="E87" s="10"/>
      <c r="F87" s="10"/>
      <c r="H87" s="10"/>
    </row>
    <row r="88" spans="1:11" ht="15.75" customHeight="1">
      <c r="A88" s="30"/>
      <c r="B88" s="10"/>
      <c r="C88" s="10"/>
      <c r="D88" s="10"/>
      <c r="F88" s="31"/>
      <c r="G88" s="10"/>
      <c r="H88" s="10"/>
      <c r="J88" s="14"/>
    </row>
    <row r="89" spans="1:11" ht="15.75" customHeight="1">
      <c r="A89" s="30"/>
      <c r="B89" s="10"/>
      <c r="C89" s="10"/>
      <c r="D89" s="10"/>
      <c r="E89" s="10"/>
      <c r="F89" s="10"/>
      <c r="G89" s="10"/>
      <c r="H89" s="10"/>
    </row>
    <row r="90" spans="1:11" ht="15.75" customHeight="1">
      <c r="A90" s="8"/>
      <c r="B90" s="10"/>
      <c r="C90" s="10"/>
      <c r="D90" s="10"/>
      <c r="E90" s="10"/>
      <c r="F90" s="31"/>
      <c r="G90" s="10"/>
      <c r="H90" s="10"/>
      <c r="I90" s="32"/>
    </row>
    <row r="91" spans="1:11" ht="15.75" customHeight="1">
      <c r="A91" s="8"/>
      <c r="B91" s="10"/>
      <c r="C91" s="10"/>
      <c r="D91" s="10"/>
      <c r="E91" s="10"/>
      <c r="F91" s="10"/>
      <c r="G91" s="10"/>
      <c r="H91" s="10"/>
      <c r="I91" s="32"/>
    </row>
    <row r="92" spans="1:11" ht="15.75" customHeight="1">
      <c r="A92" s="71"/>
      <c r="B92" s="72"/>
      <c r="C92" s="73"/>
      <c r="D92" s="74"/>
      <c r="G92" s="33"/>
      <c r="H92" s="34"/>
      <c r="I92" s="32"/>
    </row>
    <row r="93" spans="1:11" ht="15.75" customHeight="1">
      <c r="B93" s="14"/>
      <c r="C93" s="36"/>
      <c r="D93" s="37"/>
      <c r="G93" s="10"/>
      <c r="H93" s="8"/>
      <c r="K93" s="14"/>
    </row>
    <row r="94" spans="1:11" ht="15.75" customHeight="1">
      <c r="B94" s="14"/>
      <c r="C94" s="38"/>
      <c r="D94" s="39"/>
      <c r="E94" s="22"/>
      <c r="G94" s="10"/>
      <c r="H94" s="8"/>
      <c r="K94" s="14"/>
    </row>
    <row r="95" spans="1:11" ht="15.75" customHeight="1">
      <c r="B95" s="14"/>
      <c r="C95" s="38"/>
      <c r="D95" s="39"/>
      <c r="E95" s="22"/>
      <c r="G95" s="10"/>
      <c r="H95" s="8"/>
      <c r="K95" s="14"/>
    </row>
    <row r="96" spans="1:11" ht="15.75" customHeight="1">
      <c r="B96" s="14"/>
      <c r="C96" s="38"/>
      <c r="D96" s="39"/>
      <c r="E96" s="22"/>
      <c r="G96" s="10"/>
      <c r="H96" s="8"/>
      <c r="K96" s="14"/>
    </row>
    <row r="97" spans="2:11" ht="15.75" customHeight="1">
      <c r="B97" s="14"/>
      <c r="C97" s="38"/>
      <c r="D97" s="39"/>
      <c r="G97" s="10"/>
      <c r="H97" s="8"/>
      <c r="K97" s="14"/>
    </row>
    <row r="98" spans="2:11" ht="15.75" customHeight="1">
      <c r="B98" s="14"/>
      <c r="C98" s="38"/>
      <c r="D98" s="39"/>
      <c r="E98" s="75"/>
      <c r="F98" s="74"/>
      <c r="G98" s="10"/>
      <c r="H98" s="8"/>
      <c r="K98" s="14"/>
    </row>
    <row r="99" spans="2:11" ht="15.75" customHeight="1">
      <c r="B99" s="14"/>
      <c r="C99" s="42"/>
      <c r="D99" s="43"/>
      <c r="E99" s="44"/>
      <c r="F99" s="45"/>
      <c r="G99" s="10"/>
      <c r="H99" s="8"/>
      <c r="K99" s="14"/>
    </row>
    <row r="100" spans="2:11" ht="15.75" customHeight="1">
      <c r="B100" s="14"/>
      <c r="C100" s="46"/>
      <c r="F100" s="27"/>
      <c r="G100" s="10"/>
      <c r="H100" s="8"/>
      <c r="K100" s="14"/>
    </row>
    <row r="101" spans="2:11" ht="15.75" customHeight="1">
      <c r="B101" s="14"/>
      <c r="C101" s="47"/>
      <c r="F101" s="27"/>
      <c r="G101" s="10"/>
      <c r="H101" s="8"/>
      <c r="K101" s="14"/>
    </row>
    <row r="102" spans="2:11" ht="15.75" customHeight="1">
      <c r="B102" s="14"/>
      <c r="C102" s="14"/>
      <c r="F102" s="27"/>
      <c r="G102" s="10"/>
      <c r="H102" s="8"/>
      <c r="K102" s="14"/>
    </row>
    <row r="103" spans="2:11" ht="15.75" customHeight="1">
      <c r="B103" s="14"/>
      <c r="C103" s="48"/>
      <c r="F103" s="27"/>
      <c r="G103" s="10"/>
      <c r="H103" s="8"/>
      <c r="K103" s="14"/>
    </row>
    <row r="104" spans="2:11" ht="15.75" customHeight="1">
      <c r="B104" s="14"/>
      <c r="F104" s="27"/>
      <c r="G104" s="49"/>
      <c r="H104" s="8"/>
      <c r="K104" s="14"/>
    </row>
    <row r="105" spans="2:11" ht="15.75" customHeight="1">
      <c r="B105" s="14"/>
      <c r="F105" s="27"/>
      <c r="G105" s="14"/>
      <c r="H105" s="8"/>
      <c r="K105" s="14"/>
    </row>
    <row r="106" spans="2:11" ht="15.75" customHeight="1">
      <c r="B106" s="14"/>
      <c r="C106" s="33"/>
      <c r="D106" s="32"/>
      <c r="F106" s="27"/>
      <c r="G106" s="33"/>
      <c r="H106" s="8"/>
      <c r="K106" s="14"/>
    </row>
    <row r="107" spans="2:11" ht="15.75" customHeight="1">
      <c r="B107" s="14"/>
      <c r="C107" s="47"/>
      <c r="D107" s="32"/>
      <c r="E107" s="14"/>
      <c r="F107" s="14"/>
      <c r="G107" s="51"/>
      <c r="H107" s="8"/>
      <c r="K107" s="14"/>
    </row>
    <row r="108" spans="2:11" ht="15.75" customHeight="1">
      <c r="B108" s="14"/>
      <c r="C108" s="14"/>
      <c r="D108" s="32"/>
      <c r="E108" s="14"/>
      <c r="F108" s="14"/>
      <c r="G108" s="51"/>
      <c r="H108" s="8"/>
      <c r="K108" s="14"/>
    </row>
    <row r="109" spans="2:11" ht="15.75" customHeight="1">
      <c r="B109" s="14"/>
      <c r="C109" s="14"/>
      <c r="D109" s="32"/>
      <c r="E109" s="14"/>
      <c r="F109" s="14"/>
      <c r="G109" s="51"/>
      <c r="H109" s="8"/>
      <c r="K109" s="14"/>
    </row>
    <row r="110" spans="2:11" ht="15.75" customHeight="1">
      <c r="B110" s="14"/>
      <c r="C110" s="14"/>
      <c r="D110" s="32"/>
      <c r="E110" s="14"/>
      <c r="F110" s="14"/>
      <c r="G110" s="51"/>
      <c r="H110" s="8"/>
      <c r="K110" s="14"/>
    </row>
    <row r="111" spans="2:11" ht="15.75" customHeight="1">
      <c r="B111" s="14"/>
      <c r="C111" s="14"/>
      <c r="D111" s="32"/>
      <c r="E111" s="14"/>
      <c r="F111" s="14"/>
      <c r="G111" s="51"/>
      <c r="H111" s="8"/>
      <c r="K111" s="14"/>
    </row>
    <row r="112" spans="2:11" ht="15.75" customHeight="1">
      <c r="B112" s="14"/>
      <c r="C112" s="14"/>
      <c r="D112" s="32"/>
      <c r="E112" s="14"/>
      <c r="F112" s="14"/>
      <c r="G112" s="51"/>
      <c r="H112" s="8"/>
      <c r="K112" s="14"/>
    </row>
    <row r="113" spans="2:11" ht="15.75" customHeight="1">
      <c r="B113" s="14"/>
      <c r="C113" s="14"/>
      <c r="D113" s="32"/>
      <c r="E113" s="14"/>
      <c r="F113" s="14"/>
      <c r="G113" s="51"/>
      <c r="H113" s="8"/>
      <c r="K113" s="14"/>
    </row>
    <row r="114" spans="2:11" ht="15.75" customHeight="1">
      <c r="B114" s="14"/>
      <c r="C114" s="14"/>
      <c r="D114" s="32"/>
      <c r="E114" s="14"/>
      <c r="F114" s="14"/>
      <c r="G114" s="51"/>
      <c r="H114" s="8"/>
      <c r="K114" s="14"/>
    </row>
    <row r="115" spans="2:11" ht="15.75" customHeight="1">
      <c r="B115" s="14"/>
      <c r="C115" s="14"/>
      <c r="D115" s="32"/>
      <c r="E115" s="14"/>
      <c r="F115" s="14"/>
      <c r="G115" s="51"/>
      <c r="H115" s="8"/>
      <c r="K115" s="14"/>
    </row>
    <row r="116" spans="2:11" ht="15.75" customHeight="1">
      <c r="B116" s="14"/>
      <c r="C116" s="14"/>
      <c r="D116" s="32"/>
      <c r="E116" s="14"/>
      <c r="F116" s="14"/>
      <c r="G116" s="51"/>
      <c r="H116" s="8"/>
      <c r="K116" s="14"/>
    </row>
    <row r="117" spans="2:11" ht="15.75" customHeight="1">
      <c r="B117" s="14"/>
      <c r="C117" s="14"/>
      <c r="D117" s="32"/>
      <c r="E117" s="14"/>
      <c r="F117" s="14"/>
      <c r="G117" s="51"/>
      <c r="H117" s="8"/>
      <c r="K117" s="14"/>
    </row>
    <row r="118" spans="2:11" ht="15.75" customHeight="1">
      <c r="B118" s="14"/>
      <c r="C118" s="14"/>
      <c r="D118" s="32"/>
      <c r="E118" s="14"/>
      <c r="F118" s="14"/>
      <c r="G118" s="51"/>
      <c r="H118" s="8"/>
      <c r="K118" s="14"/>
    </row>
    <row r="119" spans="2:11" ht="15.75" customHeight="1">
      <c r="B119" s="14"/>
      <c r="C119" s="14"/>
      <c r="D119" s="32"/>
      <c r="E119" s="14"/>
      <c r="F119" s="14"/>
      <c r="G119" s="51"/>
      <c r="H119" s="8"/>
      <c r="K119" s="14"/>
    </row>
    <row r="120" spans="2:11" ht="15.75" customHeight="1">
      <c r="B120" s="14"/>
      <c r="C120" s="14"/>
      <c r="D120" s="32"/>
      <c r="E120" s="14"/>
      <c r="F120" s="14"/>
      <c r="G120" s="51"/>
      <c r="H120" s="8"/>
      <c r="K120" s="14"/>
    </row>
    <row r="121" spans="2:11" ht="15.75" customHeight="1">
      <c r="B121" s="14"/>
      <c r="C121" s="14"/>
      <c r="D121" s="32"/>
      <c r="E121" s="14"/>
      <c r="F121" s="14"/>
      <c r="G121" s="51"/>
      <c r="H121" s="8"/>
      <c r="K121" s="14"/>
    </row>
    <row r="122" spans="2:11" ht="15.75" customHeight="1">
      <c r="B122" s="14"/>
      <c r="C122" s="14"/>
      <c r="D122" s="32"/>
      <c r="E122" s="14"/>
      <c r="F122" s="14"/>
      <c r="G122" s="51"/>
      <c r="H122" s="8"/>
      <c r="K122" s="14"/>
    </row>
    <row r="123" spans="2:11" ht="15.75" customHeight="1">
      <c r="B123" s="14"/>
      <c r="C123" s="14"/>
      <c r="D123" s="32"/>
      <c r="E123" s="14"/>
      <c r="F123" s="14"/>
      <c r="G123" s="51"/>
      <c r="H123" s="8"/>
      <c r="K123" s="14"/>
    </row>
    <row r="124" spans="2:11" ht="15.75" customHeight="1">
      <c r="B124" s="14"/>
      <c r="C124" s="14"/>
      <c r="D124" s="32"/>
      <c r="E124" s="14"/>
      <c r="F124" s="14"/>
      <c r="G124" s="51"/>
      <c r="H124" s="8"/>
      <c r="K124" s="14"/>
    </row>
    <row r="125" spans="2:11" ht="15.75" customHeight="1">
      <c r="B125" s="48"/>
      <c r="C125" s="14"/>
      <c r="D125" s="32"/>
      <c r="E125" s="14"/>
      <c r="F125" s="14"/>
      <c r="G125" s="51"/>
      <c r="H125" s="8"/>
      <c r="K125" s="14"/>
    </row>
    <row r="126" spans="2:11" ht="15.75" customHeight="1">
      <c r="C126" s="14"/>
      <c r="D126" s="32"/>
      <c r="E126" s="14"/>
      <c r="F126" s="14"/>
      <c r="G126" s="51"/>
      <c r="H126" s="8"/>
      <c r="K126" s="14"/>
    </row>
    <row r="127" spans="2:11" ht="15.75" customHeight="1">
      <c r="C127" s="14"/>
      <c r="D127" s="32"/>
      <c r="E127" s="14"/>
      <c r="F127" s="14"/>
      <c r="G127" s="51"/>
      <c r="H127" s="8"/>
      <c r="K127" s="14"/>
    </row>
    <row r="128" spans="2:11" ht="15.75" customHeight="1">
      <c r="C128" s="14"/>
      <c r="D128" s="32"/>
      <c r="E128" s="14"/>
      <c r="F128" s="14"/>
      <c r="G128" s="51"/>
      <c r="H128" s="8"/>
      <c r="K128" s="14"/>
    </row>
    <row r="129" spans="2:11" ht="15.75" customHeight="1">
      <c r="C129" s="14"/>
      <c r="D129" s="32"/>
      <c r="E129" s="14"/>
      <c r="F129" s="14"/>
      <c r="G129" s="51"/>
      <c r="H129" s="8"/>
      <c r="K129" s="14"/>
    </row>
    <row r="130" spans="2:11" ht="15.75" customHeight="1">
      <c r="C130" s="14"/>
      <c r="D130" s="32"/>
      <c r="E130" s="14"/>
      <c r="F130" s="14"/>
      <c r="G130" s="51"/>
      <c r="H130" s="8"/>
      <c r="K130" s="14"/>
    </row>
    <row r="131" spans="2:11" ht="15.75" customHeight="1">
      <c r="C131" s="14"/>
      <c r="D131" s="32"/>
      <c r="E131" s="14"/>
      <c r="F131" s="14"/>
      <c r="G131" s="51"/>
      <c r="H131" s="8"/>
      <c r="K131" s="14"/>
    </row>
    <row r="132" spans="2:11" ht="15.75" customHeight="1">
      <c r="C132" s="14"/>
      <c r="D132" s="32"/>
      <c r="E132" s="14"/>
      <c r="F132" s="14"/>
      <c r="G132" s="51"/>
      <c r="H132" s="8"/>
      <c r="K132" s="14"/>
    </row>
    <row r="133" spans="2:11" ht="15.75" customHeight="1">
      <c r="C133" s="14"/>
      <c r="D133" s="32"/>
      <c r="E133" s="14"/>
      <c r="F133" s="14"/>
      <c r="G133" s="51"/>
      <c r="H133" s="8"/>
      <c r="K133" s="14"/>
    </row>
    <row r="134" spans="2:11" ht="15.75" customHeight="1">
      <c r="B134" s="22"/>
      <c r="C134" s="14"/>
      <c r="D134" s="32"/>
      <c r="E134" s="14"/>
      <c r="F134" s="14"/>
      <c r="G134" s="51"/>
      <c r="H134" s="8"/>
      <c r="K134" s="14"/>
    </row>
    <row r="135" spans="2:11" ht="15.75" customHeight="1">
      <c r="C135" s="14"/>
      <c r="D135" s="32"/>
      <c r="E135" s="14"/>
      <c r="F135" s="14"/>
      <c r="G135" s="51"/>
      <c r="H135" s="8"/>
      <c r="K135" s="14"/>
    </row>
    <row r="136" spans="2:11" ht="15.75" customHeight="1">
      <c r="C136" s="14"/>
      <c r="D136" s="32"/>
      <c r="E136" s="14"/>
      <c r="F136" s="14"/>
      <c r="G136" s="51"/>
      <c r="H136" s="8"/>
      <c r="K136" s="14"/>
    </row>
    <row r="137" spans="2:11" ht="15.75" customHeight="1">
      <c r="C137" s="14"/>
      <c r="D137" s="32"/>
      <c r="E137" s="14"/>
      <c r="F137" s="14"/>
      <c r="G137" s="51"/>
      <c r="H137" s="8"/>
      <c r="K137" s="14"/>
    </row>
    <row r="138" spans="2:11" ht="15.75" customHeight="1">
      <c r="B138" s="14"/>
      <c r="C138" s="14"/>
      <c r="D138" s="32"/>
      <c r="E138" s="14"/>
      <c r="F138" s="14"/>
      <c r="G138" s="51"/>
      <c r="H138" s="8"/>
      <c r="K138" s="14"/>
    </row>
    <row r="139" spans="2:11" ht="15.75" customHeight="1">
      <c r="B139" s="14"/>
      <c r="C139" s="14"/>
      <c r="D139" s="32"/>
      <c r="E139" s="14"/>
      <c r="F139" s="14"/>
      <c r="G139" s="51"/>
      <c r="H139" s="8"/>
      <c r="K139" s="14"/>
    </row>
    <row r="140" spans="2:11" ht="15.75" customHeight="1">
      <c r="B140" s="14"/>
      <c r="C140" s="14"/>
      <c r="D140" s="32"/>
      <c r="E140" s="14"/>
      <c r="F140" s="14"/>
      <c r="G140" s="51"/>
      <c r="H140" s="8"/>
      <c r="K140" s="14"/>
    </row>
    <row r="141" spans="2:11" ht="15.75" customHeight="1">
      <c r="B141" s="14"/>
      <c r="C141" s="22"/>
      <c r="H141" s="8"/>
    </row>
    <row r="142" spans="2:11" ht="15.75" customHeight="1">
      <c r="B142" s="14"/>
      <c r="E142" s="14"/>
    </row>
    <row r="143" spans="2:11" ht="15.75" customHeight="1">
      <c r="B143" s="14"/>
    </row>
    <row r="144" spans="2:11" ht="15.75" customHeight="1">
      <c r="B144" s="14"/>
      <c r="E144" s="14"/>
    </row>
    <row r="145" spans="1:3" ht="15.75" customHeight="1">
      <c r="B145" s="14"/>
    </row>
    <row r="146" spans="1:3" ht="15.75" customHeight="1">
      <c r="B146" s="14"/>
    </row>
    <row r="147" spans="1:3" ht="15.75" customHeight="1">
      <c r="B147" s="14"/>
      <c r="C147" s="22"/>
    </row>
    <row r="148" spans="1:3" ht="15.75" customHeight="1">
      <c r="B148" s="14"/>
    </row>
    <row r="149" spans="1:3" ht="15.75" customHeight="1">
      <c r="B149" s="14"/>
    </row>
    <row r="150" spans="1:3" ht="15.75" customHeight="1">
      <c r="B150" s="14"/>
    </row>
    <row r="151" spans="1:3" ht="15.75" customHeight="1">
      <c r="B151" s="14"/>
    </row>
    <row r="152" spans="1:3" ht="15.75" customHeight="1">
      <c r="A152" s="22"/>
      <c r="B152" s="14"/>
    </row>
    <row r="153" spans="1:3" ht="15.75" customHeight="1">
      <c r="A153" s="22"/>
      <c r="B153" s="14"/>
    </row>
    <row r="154" spans="1:3" ht="15.75" customHeight="1">
      <c r="A154" s="53"/>
      <c r="B154" s="14"/>
    </row>
    <row r="155" spans="1:3" ht="15.75" customHeight="1">
      <c r="A155" s="53"/>
      <c r="B155" s="14"/>
    </row>
    <row r="156" spans="1:3" ht="15.75" customHeight="1">
      <c r="A156" s="53"/>
      <c r="B156" s="14"/>
    </row>
    <row r="157" spans="1:3" ht="15.75" customHeight="1">
      <c r="A157" s="53"/>
      <c r="B157" s="14"/>
    </row>
    <row r="158" spans="1:3" ht="15.75" customHeight="1">
      <c r="A158" s="53"/>
      <c r="B158" s="14"/>
    </row>
    <row r="159" spans="1:3" ht="15.75" customHeight="1">
      <c r="A159" s="53"/>
      <c r="B159" s="14"/>
    </row>
    <row r="160" spans="1:3" ht="15.75" customHeight="1">
      <c r="A160" s="53"/>
      <c r="B160" s="14"/>
    </row>
    <row r="161" spans="1:2" ht="15.75" customHeight="1">
      <c r="A161" s="53"/>
      <c r="B161" s="14"/>
    </row>
    <row r="162" spans="1:2" ht="15.75" customHeight="1">
      <c r="A162" s="53"/>
      <c r="B162" s="14"/>
    </row>
    <row r="163" spans="1:2" ht="15.75" customHeight="1">
      <c r="A163" s="53"/>
      <c r="B163" s="14"/>
    </row>
    <row r="164" spans="1:2" ht="15.75" customHeight="1">
      <c r="A164" s="53"/>
      <c r="B164" s="14"/>
    </row>
    <row r="165" spans="1:2" ht="15.75" customHeight="1">
      <c r="A165" s="53"/>
      <c r="B165" s="14"/>
    </row>
    <row r="166" spans="1:2" ht="15.75" customHeight="1">
      <c r="A166" s="53"/>
    </row>
    <row r="167" spans="1:2" ht="15.75" customHeight="1">
      <c r="A167" s="53"/>
      <c r="B167" s="14"/>
    </row>
    <row r="168" spans="1:2" ht="15.75" customHeight="1">
      <c r="A168" s="53"/>
    </row>
    <row r="169" spans="1:2" ht="15.75" customHeight="1">
      <c r="A169" s="53"/>
    </row>
    <row r="170" spans="1:2" ht="15.75" customHeight="1"/>
    <row r="171" spans="1:2" ht="15.75" customHeight="1"/>
    <row r="172" spans="1:2" ht="15.75" customHeight="1"/>
    <row r="173" spans="1:2" ht="15.75" customHeight="1"/>
    <row r="174" spans="1:2" ht="15.75" customHeight="1"/>
    <row r="175" spans="1:2" ht="15.75" customHeight="1"/>
    <row r="176" spans="1:2" ht="15.75" customHeight="1"/>
    <row r="177" spans="1:1" ht="15.75" customHeight="1"/>
    <row r="178" spans="1:1" ht="15.75" customHeight="1"/>
    <row r="179" spans="1:1" ht="15.75" customHeight="1"/>
    <row r="180" spans="1:1" ht="15.75" customHeight="1"/>
    <row r="181" spans="1:1" ht="15.75" customHeight="1"/>
    <row r="182" spans="1:1" ht="15.75" customHeight="1"/>
    <row r="183" spans="1:1" ht="15.75" customHeight="1">
      <c r="A183" s="53"/>
    </row>
    <row r="184" spans="1:1" ht="15.75" customHeight="1"/>
    <row r="185" spans="1:1" ht="15.75" customHeight="1"/>
    <row r="186" spans="1:1" ht="15.75" customHeight="1"/>
    <row r="187" spans="1:1" ht="15.75" customHeight="1"/>
    <row r="188" spans="1:1" ht="15.75" customHeight="1"/>
    <row r="189" spans="1:1" ht="15.75" customHeight="1"/>
    <row r="190" spans="1:1" ht="15.75" customHeight="1"/>
    <row r="191" spans="1:1" ht="15.75" customHeight="1"/>
    <row r="192" spans="1:1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1:A12"/>
    <mergeCell ref="A92:B92"/>
    <mergeCell ref="C92:D92"/>
    <mergeCell ref="E98:F98"/>
  </mergeCells>
  <printOptions gridLines="1"/>
  <pageMargins left="0.7" right="0.7" top="0.75" bottom="0.75" header="0" footer="0"/>
  <pageSetup orientation="landscape"/>
  <rowBreaks count="3" manualBreakCount="3">
    <brk id="112" man="1"/>
    <brk id="38" man="1"/>
    <brk id="7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workbookViewId="0"/>
  </sheetViews>
  <sheetFormatPr defaultColWidth="14.42578125" defaultRowHeight="15" customHeight="1"/>
  <cols>
    <col min="1" max="1" width="16.7109375" customWidth="1"/>
    <col min="3" max="3" width="16" customWidth="1"/>
    <col min="4" max="4" width="16.140625" customWidth="1"/>
    <col min="5" max="5" width="16.7109375" customWidth="1"/>
    <col min="6" max="6" width="13.28515625" customWidth="1"/>
    <col min="7" max="7" width="14.5703125" customWidth="1"/>
    <col min="9" max="9" width="14.140625" customWidth="1"/>
    <col min="10" max="10" width="12.85546875" customWidth="1"/>
    <col min="11" max="11" width="12.5703125" customWidth="1"/>
    <col min="12" max="12" width="8.7109375" customWidth="1"/>
    <col min="13" max="13" width="13.42578125" customWidth="1"/>
    <col min="14" max="26" width="8.7109375" customWidth="1"/>
  </cols>
  <sheetData>
    <row r="1" spans="1:26">
      <c r="A1" s="1"/>
      <c r="B1" s="1"/>
      <c r="C1" s="1"/>
      <c r="D1" s="1"/>
      <c r="E1" s="1"/>
      <c r="F1" s="1"/>
      <c r="G1" s="1"/>
    </row>
    <row r="2" spans="1:26">
      <c r="A2" s="2"/>
      <c r="B2" s="3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>
      <c r="A3" s="6"/>
      <c r="B3" s="6"/>
      <c r="C3" s="7"/>
      <c r="D3" s="7"/>
      <c r="E3" s="7"/>
      <c r="F3" s="7"/>
      <c r="G3" s="7"/>
      <c r="H3" s="7"/>
      <c r="I3" s="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>
      <c r="A4" s="8"/>
      <c r="B4" s="9"/>
      <c r="C4" s="10"/>
      <c r="D4" s="10"/>
      <c r="E4" s="10"/>
      <c r="F4" s="10"/>
      <c r="G4" s="10"/>
      <c r="H4" s="10"/>
      <c r="I4" s="10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>
      <c r="A5" s="8"/>
      <c r="B5" s="9"/>
      <c r="C5" s="12"/>
      <c r="D5" s="12"/>
      <c r="E5" s="12"/>
      <c r="F5" s="12"/>
      <c r="G5" s="10"/>
      <c r="H5" s="10"/>
      <c r="I5" s="10"/>
      <c r="J5" s="13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>
      <c r="A6" s="8"/>
      <c r="B6" s="9"/>
      <c r="C6" s="10"/>
      <c r="E6" s="10"/>
      <c r="F6" s="10"/>
      <c r="G6" s="10"/>
      <c r="H6" s="10"/>
      <c r="I6" s="10"/>
    </row>
    <row r="7" spans="1:26">
      <c r="A7" s="8"/>
      <c r="B7" s="9"/>
      <c r="C7" s="10"/>
      <c r="D7" s="10"/>
      <c r="E7" s="10"/>
      <c r="F7" s="10"/>
      <c r="G7" s="10"/>
      <c r="H7" s="10"/>
      <c r="I7" s="10"/>
      <c r="J7" s="14"/>
    </row>
    <row r="8" spans="1:26">
      <c r="A8" s="8"/>
      <c r="B8" s="9"/>
      <c r="C8" s="10"/>
      <c r="D8" s="10"/>
      <c r="E8" s="10"/>
      <c r="F8" s="10"/>
      <c r="G8" s="10"/>
      <c r="H8" s="10"/>
      <c r="I8" s="10"/>
      <c r="J8" s="14"/>
      <c r="V8" s="5"/>
      <c r="W8" s="5"/>
    </row>
    <row r="9" spans="1:26">
      <c r="A9" s="1"/>
      <c r="B9" s="15"/>
      <c r="C9" s="15"/>
      <c r="D9" s="15"/>
      <c r="E9" s="15"/>
      <c r="F9" s="15"/>
      <c r="G9" s="15"/>
      <c r="H9" s="15"/>
      <c r="I9" s="15"/>
      <c r="V9" s="5"/>
      <c r="W9" s="5"/>
    </row>
    <row r="10" spans="1:26">
      <c r="A10" s="1"/>
      <c r="B10" s="9"/>
      <c r="C10" s="9"/>
      <c r="D10" s="9"/>
      <c r="E10" s="9"/>
      <c r="F10" s="9"/>
      <c r="G10" s="9"/>
      <c r="H10" s="9"/>
      <c r="I10" s="9"/>
      <c r="J10" s="14"/>
      <c r="V10" s="5"/>
      <c r="W10" s="5"/>
    </row>
    <row r="11" spans="1:26">
      <c r="A11" s="69"/>
      <c r="B11" s="16"/>
      <c r="C11" s="17"/>
      <c r="D11" s="17"/>
      <c r="E11" s="17"/>
      <c r="F11" s="17"/>
      <c r="G11" s="17"/>
      <c r="H11" s="17"/>
      <c r="I11" s="17"/>
      <c r="V11" s="5"/>
      <c r="W11" s="5"/>
    </row>
    <row r="12" spans="1:26">
      <c r="A12" s="70"/>
      <c r="B12" s="16"/>
      <c r="C12" s="18"/>
      <c r="D12" s="18"/>
      <c r="E12" s="18"/>
      <c r="F12" s="18"/>
      <c r="G12" s="18"/>
      <c r="H12" s="18"/>
      <c r="I12" s="18"/>
      <c r="J12" s="14"/>
      <c r="V12" s="5"/>
      <c r="W12" s="5"/>
    </row>
    <row r="13" spans="1:26">
      <c r="A13" s="19"/>
      <c r="B13" s="9"/>
      <c r="C13" s="10"/>
      <c r="D13" s="10"/>
      <c r="E13" s="10"/>
      <c r="F13" s="10"/>
      <c r="G13" s="10"/>
      <c r="H13" s="10"/>
      <c r="I13" s="10"/>
      <c r="V13" s="5"/>
      <c r="W13" s="5"/>
    </row>
    <row r="14" spans="1:26">
      <c r="A14" s="20"/>
      <c r="B14" s="10"/>
      <c r="C14" s="10"/>
      <c r="D14" s="10"/>
      <c r="E14" s="10"/>
      <c r="F14" s="10"/>
      <c r="H14" s="10"/>
      <c r="I14" s="10"/>
      <c r="J14" s="14"/>
      <c r="V14" s="5"/>
      <c r="W14" s="5"/>
    </row>
    <row r="15" spans="1:26">
      <c r="A15" s="20"/>
      <c r="B15" s="10"/>
      <c r="C15" s="10"/>
      <c r="D15" s="10"/>
      <c r="E15" s="10"/>
      <c r="F15" s="10"/>
      <c r="V15" s="5"/>
      <c r="W15" s="5"/>
    </row>
    <row r="16" spans="1:26">
      <c r="A16" s="21"/>
      <c r="B16" s="10"/>
      <c r="C16" s="10"/>
      <c r="D16" s="10"/>
      <c r="E16" s="10"/>
      <c r="F16" s="10"/>
      <c r="G16" s="10"/>
      <c r="H16" s="10"/>
      <c r="I16" s="10"/>
      <c r="J16" s="14"/>
      <c r="V16" s="5"/>
      <c r="W16" s="5"/>
    </row>
    <row r="17" spans="1:26">
      <c r="A17" s="21"/>
      <c r="B17" s="10"/>
      <c r="C17" s="10"/>
      <c r="D17" s="10"/>
      <c r="E17" s="10"/>
      <c r="F17" s="10"/>
      <c r="G17" s="10"/>
      <c r="H17" s="10"/>
      <c r="I17" s="10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5"/>
      <c r="W17" s="5"/>
      <c r="X17" s="23"/>
      <c r="Y17" s="23"/>
      <c r="Z17" s="23"/>
    </row>
    <row r="18" spans="1:26">
      <c r="A18" s="21"/>
      <c r="B18" s="10"/>
      <c r="C18" s="10"/>
      <c r="D18" s="10"/>
      <c r="E18" s="10"/>
      <c r="F18" s="10"/>
      <c r="G18" s="10"/>
      <c r="H18" s="10"/>
      <c r="I18" s="10"/>
      <c r="J18" s="22"/>
      <c r="K18" s="22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5"/>
      <c r="W18" s="5"/>
      <c r="X18" s="23"/>
      <c r="Y18" s="23"/>
      <c r="Z18" s="23"/>
    </row>
    <row r="19" spans="1:26">
      <c r="A19" s="21"/>
      <c r="B19" s="10"/>
      <c r="C19" s="10"/>
      <c r="D19" s="10"/>
      <c r="E19" s="10"/>
      <c r="F19" s="10"/>
      <c r="G19" s="10"/>
      <c r="H19" s="10"/>
      <c r="I19" s="10"/>
      <c r="V19" s="5"/>
      <c r="W19" s="5"/>
    </row>
    <row r="20" spans="1:26">
      <c r="A20" s="21"/>
      <c r="B20" s="10"/>
      <c r="C20" s="10"/>
      <c r="D20" s="10"/>
      <c r="E20" s="10"/>
      <c r="G20" s="10"/>
      <c r="H20" s="10"/>
      <c r="I20" s="10"/>
      <c r="V20" s="5"/>
      <c r="W20" s="5"/>
    </row>
    <row r="21" spans="1:26" ht="15.75" customHeight="1">
      <c r="A21" s="21"/>
      <c r="B21" s="10"/>
      <c r="C21" s="10"/>
      <c r="D21" s="10"/>
      <c r="E21" s="10"/>
      <c r="F21" s="10"/>
      <c r="H21" s="24"/>
      <c r="I21" s="10"/>
      <c r="J21" s="25"/>
      <c r="K21" s="25"/>
      <c r="L21" s="25"/>
      <c r="V21" s="5"/>
      <c r="W21" s="5"/>
    </row>
    <row r="22" spans="1:26" ht="15.75" customHeight="1">
      <c r="A22" s="1"/>
      <c r="B22" s="26"/>
      <c r="C22" s="9"/>
      <c r="D22" s="9"/>
      <c r="E22" s="9"/>
      <c r="F22" s="9"/>
      <c r="G22" s="9"/>
      <c r="H22" s="9"/>
      <c r="I22" s="9"/>
      <c r="J22" s="10"/>
      <c r="K22" s="10"/>
      <c r="L22" s="10"/>
      <c r="V22" s="5"/>
      <c r="W22" s="5"/>
    </row>
    <row r="23" spans="1:26" ht="15.75" customHeight="1">
      <c r="A23" s="1"/>
      <c r="B23" s="26"/>
      <c r="C23" s="10"/>
      <c r="D23" s="10"/>
      <c r="E23" s="10"/>
      <c r="F23" s="10"/>
      <c r="G23" s="21"/>
      <c r="H23" s="21"/>
      <c r="I23" s="21"/>
      <c r="J23" s="10"/>
      <c r="K23" s="10"/>
      <c r="L23" s="10"/>
      <c r="V23" s="5"/>
      <c r="W23" s="5"/>
    </row>
    <row r="24" spans="1:26" ht="15.75" customHeight="1">
      <c r="A24" s="1"/>
      <c r="B24" s="9"/>
      <c r="C24" s="10"/>
      <c r="D24" s="10"/>
      <c r="E24" s="10"/>
      <c r="F24" s="10"/>
      <c r="G24" s="10"/>
      <c r="H24" s="10"/>
      <c r="I24" s="10"/>
      <c r="J24" s="14"/>
      <c r="K24" s="14"/>
      <c r="L24" s="14"/>
      <c r="M24" s="14"/>
      <c r="V24" s="5"/>
      <c r="W24" s="5"/>
    </row>
    <row r="25" spans="1:26" ht="15.75" customHeight="1">
      <c r="A25" s="1"/>
      <c r="B25" s="9"/>
      <c r="C25" s="10"/>
      <c r="D25" s="10"/>
      <c r="E25" s="10"/>
      <c r="F25" s="10"/>
      <c r="G25" s="10"/>
      <c r="H25" s="10"/>
      <c r="I25" s="10"/>
      <c r="J25" s="14"/>
      <c r="K25" s="14"/>
      <c r="L25" s="14"/>
      <c r="M25" s="14"/>
      <c r="V25" s="5"/>
      <c r="W25" s="5"/>
    </row>
    <row r="26" spans="1:26" ht="15.75" customHeight="1">
      <c r="A26" s="1"/>
      <c r="B26" s="9"/>
      <c r="C26" s="10"/>
      <c r="D26" s="10"/>
      <c r="E26" s="10"/>
      <c r="F26" s="10"/>
      <c r="G26" s="10"/>
      <c r="H26" s="10"/>
      <c r="I26" s="10"/>
      <c r="J26" s="14"/>
      <c r="K26" s="14"/>
      <c r="L26" s="14"/>
      <c r="M26" s="14"/>
      <c r="V26" s="5"/>
      <c r="W26" s="5"/>
    </row>
    <row r="27" spans="1:26" ht="15.75" customHeight="1">
      <c r="A27" s="1"/>
      <c r="B27" s="9"/>
      <c r="C27" s="10"/>
      <c r="D27" s="10"/>
      <c r="E27" s="10"/>
      <c r="F27" s="10"/>
      <c r="G27" s="10"/>
      <c r="H27" s="10"/>
      <c r="I27" s="10"/>
      <c r="M27" s="14"/>
      <c r="V27" s="5"/>
    </row>
    <row r="28" spans="1:26" ht="15.75" customHeight="1">
      <c r="A28" s="1"/>
      <c r="B28" s="9"/>
      <c r="C28" s="10"/>
      <c r="D28" s="10"/>
      <c r="E28" s="10"/>
      <c r="F28" s="10"/>
      <c r="G28" s="10"/>
      <c r="H28" s="10"/>
      <c r="I28" s="10"/>
      <c r="M28" s="14"/>
      <c r="V28" s="5"/>
    </row>
    <row r="29" spans="1:26" ht="15.75" customHeight="1">
      <c r="A29" s="1"/>
      <c r="B29" s="9"/>
      <c r="C29" s="10"/>
      <c r="D29" s="10"/>
      <c r="E29" s="10"/>
      <c r="F29" s="10"/>
      <c r="G29" s="10"/>
      <c r="H29" s="10"/>
      <c r="I29" s="10"/>
      <c r="M29" s="14"/>
      <c r="V29" s="5"/>
    </row>
    <row r="30" spans="1:26" ht="15.75" customHeight="1">
      <c r="A30" s="1"/>
      <c r="B30" s="9"/>
      <c r="C30" s="10"/>
      <c r="D30" s="10"/>
      <c r="E30" s="10"/>
      <c r="F30" s="10"/>
      <c r="G30" s="10"/>
      <c r="H30" s="10"/>
      <c r="I30" s="10"/>
      <c r="M30" s="14"/>
      <c r="X30" s="27"/>
    </row>
    <row r="31" spans="1:26" ht="15.75" customHeight="1">
      <c r="A31" s="1"/>
      <c r="B31" s="26"/>
      <c r="C31" s="10"/>
      <c r="D31" s="10"/>
      <c r="E31" s="10"/>
      <c r="F31" s="10"/>
      <c r="G31" s="10"/>
      <c r="H31" s="10"/>
      <c r="I31" s="10"/>
      <c r="M31" s="14"/>
    </row>
    <row r="32" spans="1:26" ht="15.75" customHeight="1">
      <c r="A32" s="1"/>
      <c r="B32" s="26"/>
      <c r="C32" s="10"/>
      <c r="D32" s="10"/>
      <c r="E32" s="10"/>
      <c r="F32" s="10"/>
      <c r="H32" s="25"/>
      <c r="I32" s="25"/>
    </row>
    <row r="33" spans="1:10" ht="15.75" customHeight="1">
      <c r="A33" s="1"/>
      <c r="B33" s="26"/>
      <c r="C33" s="10"/>
      <c r="D33" s="10"/>
      <c r="E33" s="10"/>
    </row>
    <row r="34" spans="1:10" ht="15.75" customHeight="1">
      <c r="A34" s="1"/>
      <c r="B34" s="26"/>
      <c r="C34" s="10"/>
      <c r="D34" s="10"/>
      <c r="E34" s="10"/>
    </row>
    <row r="35" spans="1:10" ht="15.75" customHeight="1">
      <c r="A35" s="1"/>
      <c r="B35" s="26"/>
      <c r="C35" s="10"/>
      <c r="D35" s="10"/>
      <c r="E35" s="10"/>
    </row>
    <row r="36" spans="1:10" ht="15.75" customHeight="1">
      <c r="A36" s="1"/>
      <c r="B36" s="15"/>
      <c r="C36" s="12"/>
      <c r="D36" s="12"/>
      <c r="E36" s="12"/>
      <c r="F36" s="12"/>
      <c r="G36" s="12"/>
      <c r="H36" s="12"/>
      <c r="I36" s="12"/>
    </row>
    <row r="37" spans="1:10" ht="15.75" customHeight="1">
      <c r="A37" s="1"/>
      <c r="B37" s="9"/>
      <c r="C37" s="12"/>
      <c r="D37" s="12"/>
      <c r="E37" s="12"/>
      <c r="F37" s="12"/>
      <c r="G37" s="12"/>
      <c r="H37" s="12"/>
      <c r="I37" s="12"/>
    </row>
    <row r="38" spans="1:10" ht="15.75" customHeight="1">
      <c r="A38" s="1"/>
      <c r="B38" s="9"/>
      <c r="C38" s="9"/>
      <c r="D38" s="9"/>
      <c r="E38" s="9"/>
      <c r="F38" s="9"/>
      <c r="G38" s="9"/>
      <c r="H38" s="9"/>
      <c r="I38" s="9"/>
      <c r="J38" s="12"/>
    </row>
    <row r="39" spans="1:10" ht="15.75" customHeight="1">
      <c r="A39" s="28"/>
      <c r="B39" s="16"/>
      <c r="C39" s="17"/>
      <c r="D39" s="17"/>
      <c r="E39" s="17"/>
      <c r="F39" s="17"/>
      <c r="G39" s="17"/>
      <c r="H39" s="17"/>
      <c r="I39" s="17"/>
    </row>
    <row r="40" spans="1:10" ht="15.75" customHeight="1">
      <c r="A40" s="29"/>
      <c r="B40" s="16"/>
      <c r="C40" s="17"/>
      <c r="D40" s="17"/>
      <c r="E40" s="17"/>
      <c r="F40" s="17"/>
      <c r="G40" s="60"/>
      <c r="H40" s="17"/>
      <c r="I40" s="17"/>
    </row>
    <row r="41" spans="1:10" ht="15.75" customHeight="1">
      <c r="A41" s="19"/>
      <c r="B41" s="10"/>
      <c r="C41" s="10"/>
      <c r="D41" s="10"/>
      <c r="E41" s="10"/>
      <c r="F41" s="10"/>
      <c r="H41" s="25"/>
      <c r="I41" s="25"/>
    </row>
    <row r="42" spans="1:10" ht="15.75" customHeight="1">
      <c r="A42" s="10"/>
      <c r="B42" s="10"/>
      <c r="C42" s="10"/>
      <c r="D42" s="10"/>
      <c r="E42" s="10"/>
      <c r="H42" s="25"/>
      <c r="I42" s="25"/>
    </row>
    <row r="43" spans="1:10" ht="15.75" customHeight="1">
      <c r="A43" s="21"/>
      <c r="B43" s="10"/>
      <c r="C43" s="10"/>
      <c r="D43" s="10"/>
      <c r="E43" s="10"/>
      <c r="H43" s="25"/>
      <c r="I43" s="25"/>
    </row>
    <row r="44" spans="1:10" ht="15.75" customHeight="1">
      <c r="A44" s="21"/>
      <c r="B44" s="10"/>
      <c r="C44" s="10"/>
      <c r="D44" s="10"/>
      <c r="E44" s="10"/>
      <c r="F44" s="10"/>
      <c r="H44" s="21"/>
      <c r="I44" s="21"/>
    </row>
    <row r="45" spans="1:10" ht="15.75" customHeight="1">
      <c r="A45" s="21"/>
      <c r="B45" s="10"/>
      <c r="C45" s="10"/>
      <c r="D45" s="10"/>
      <c r="E45" s="10"/>
      <c r="F45" s="10"/>
      <c r="G45" s="21"/>
      <c r="H45" s="21"/>
      <c r="I45" s="21"/>
    </row>
    <row r="46" spans="1:10" ht="15.75" customHeight="1">
      <c r="A46" s="1"/>
      <c r="B46" s="26"/>
      <c r="C46" s="10"/>
      <c r="D46" s="10"/>
      <c r="E46" s="10"/>
      <c r="F46" s="10"/>
      <c r="G46" s="26"/>
      <c r="H46" s="9"/>
      <c r="I46" s="9"/>
    </row>
    <row r="47" spans="1:10" ht="15.75" customHeight="1">
      <c r="A47" s="1"/>
      <c r="B47" s="26"/>
      <c r="D47" s="10"/>
      <c r="E47" s="10"/>
      <c r="F47" s="10"/>
      <c r="G47" s="26"/>
      <c r="H47" s="9"/>
      <c r="I47" s="9"/>
    </row>
    <row r="48" spans="1:10" ht="15.75" customHeight="1">
      <c r="A48" s="1"/>
      <c r="B48" s="9"/>
      <c r="C48" s="10"/>
      <c r="D48" s="10"/>
      <c r="E48" s="10"/>
      <c r="F48" s="10"/>
      <c r="G48" s="10"/>
      <c r="H48" s="10"/>
      <c r="I48" s="10"/>
    </row>
    <row r="49" spans="1:10" ht="15.75" customHeight="1">
      <c r="A49" s="21"/>
      <c r="C49" s="10"/>
      <c r="D49" s="10"/>
      <c r="E49" s="10"/>
      <c r="F49" s="10"/>
      <c r="G49" s="10"/>
      <c r="H49" s="10"/>
      <c r="I49" s="10"/>
      <c r="J49" s="10"/>
    </row>
    <row r="50" spans="1:10" ht="15.75" customHeight="1">
      <c r="A50" s="21"/>
      <c r="C50" s="10"/>
      <c r="D50" s="10"/>
      <c r="E50" s="10"/>
      <c r="F50" s="10"/>
      <c r="G50" s="10"/>
      <c r="H50" s="10"/>
      <c r="I50" s="10"/>
    </row>
    <row r="51" spans="1:10" ht="15.75" customHeight="1">
      <c r="A51" s="21"/>
      <c r="C51" s="10"/>
      <c r="D51" s="10"/>
      <c r="E51" s="10"/>
      <c r="F51" s="10"/>
      <c r="G51" s="10"/>
      <c r="H51" s="10"/>
      <c r="I51" s="10"/>
    </row>
    <row r="52" spans="1:10" ht="15.75" customHeight="1">
      <c r="A52" s="21"/>
      <c r="B52" s="10"/>
      <c r="C52" s="10"/>
      <c r="D52" s="10"/>
      <c r="E52" s="10"/>
      <c r="F52" s="10"/>
      <c r="G52" s="10"/>
      <c r="H52" s="10"/>
      <c r="I52" s="10"/>
    </row>
    <row r="53" spans="1:10" ht="15.75" customHeight="1">
      <c r="A53" s="21"/>
      <c r="B53" s="10"/>
      <c r="C53" s="10"/>
      <c r="D53" s="10"/>
      <c r="E53" s="10"/>
      <c r="F53" s="10"/>
      <c r="G53" s="10"/>
      <c r="H53" s="10"/>
      <c r="I53" s="10"/>
    </row>
    <row r="54" spans="1:10" ht="15.75" customHeight="1">
      <c r="A54" s="21"/>
      <c r="B54" s="10"/>
      <c r="C54" s="10"/>
      <c r="D54" s="10"/>
      <c r="E54" s="10"/>
      <c r="F54" s="10"/>
      <c r="G54" s="10"/>
      <c r="H54" s="10"/>
      <c r="I54" s="10"/>
    </row>
    <row r="55" spans="1:10" ht="15.75" customHeight="1">
      <c r="A55" s="21"/>
      <c r="B55" s="10"/>
      <c r="C55" s="10"/>
      <c r="D55" s="10"/>
      <c r="E55" s="10"/>
      <c r="F55" s="10"/>
      <c r="G55" s="10"/>
      <c r="H55" s="10"/>
      <c r="I55" s="10"/>
    </row>
    <row r="56" spans="1:10" ht="15.75" customHeight="1">
      <c r="A56" s="21"/>
      <c r="B56" s="10"/>
      <c r="C56" s="10"/>
      <c r="D56" s="10"/>
      <c r="E56" s="10"/>
      <c r="F56" s="10"/>
      <c r="G56" s="10"/>
      <c r="H56" s="10"/>
      <c r="I56" s="10"/>
    </row>
    <row r="57" spans="1:10" ht="15.75" customHeight="1">
      <c r="A57" s="21"/>
      <c r="B57" s="10"/>
      <c r="C57" s="10"/>
      <c r="D57" s="10"/>
      <c r="E57" s="10"/>
      <c r="F57" s="10"/>
      <c r="G57" s="10"/>
      <c r="H57" s="10"/>
      <c r="I57" s="10"/>
    </row>
    <row r="58" spans="1:10" ht="15.75" customHeight="1">
      <c r="A58" s="1"/>
      <c r="B58" s="26"/>
      <c r="C58" s="10"/>
      <c r="D58" s="10"/>
      <c r="E58" s="10"/>
      <c r="F58" s="10"/>
      <c r="G58" s="26"/>
      <c r="H58" s="9"/>
      <c r="I58" s="9"/>
    </row>
    <row r="59" spans="1:10" ht="15.75" customHeight="1">
      <c r="A59" s="1"/>
      <c r="B59" s="15"/>
      <c r="C59" s="10"/>
      <c r="D59" s="10"/>
      <c r="E59" s="10"/>
      <c r="F59" s="10"/>
      <c r="G59" s="10"/>
      <c r="H59" s="10"/>
      <c r="I59" s="10"/>
    </row>
    <row r="60" spans="1:10" ht="15.75" customHeight="1">
      <c r="A60" s="1"/>
      <c r="B60" s="9"/>
      <c r="C60" s="10"/>
      <c r="D60" s="10"/>
      <c r="E60" s="10"/>
      <c r="F60" s="10"/>
      <c r="G60" s="10"/>
      <c r="H60" s="10"/>
      <c r="I60" s="10"/>
    </row>
    <row r="61" spans="1:10" ht="15.75" customHeight="1">
      <c r="A61" s="61"/>
      <c r="B61" s="62"/>
      <c r="C61" s="63"/>
      <c r="D61" s="63"/>
      <c r="E61" s="64"/>
      <c r="F61" s="63"/>
      <c r="G61" s="65"/>
      <c r="H61" s="65"/>
      <c r="I61" s="65"/>
    </row>
    <row r="62" spans="1:10" ht="15.75" customHeight="1">
      <c r="A62" s="66"/>
      <c r="B62" s="62"/>
      <c r="C62" s="63"/>
      <c r="D62" s="63"/>
      <c r="E62" s="63"/>
      <c r="F62" s="63"/>
      <c r="G62" s="63"/>
      <c r="H62" s="63"/>
      <c r="I62" s="63"/>
    </row>
    <row r="63" spans="1:10" ht="15.75" customHeight="1">
      <c r="A63" s="21"/>
      <c r="B63" s="10"/>
      <c r="C63" s="10"/>
      <c r="D63" s="10"/>
      <c r="E63" s="10"/>
      <c r="F63" s="10"/>
      <c r="G63" s="10"/>
      <c r="H63" s="10"/>
      <c r="I63" s="10"/>
    </row>
    <row r="64" spans="1:10" ht="15.75" customHeight="1">
      <c r="A64" s="10"/>
      <c r="B64" s="10"/>
      <c r="C64" s="10"/>
      <c r="D64" s="10"/>
      <c r="E64" s="10"/>
      <c r="F64" s="10"/>
      <c r="G64" s="10"/>
      <c r="H64" s="10"/>
      <c r="I64" s="10"/>
    </row>
    <row r="65" spans="1:9" ht="15.75" customHeight="1">
      <c r="A65" s="10"/>
      <c r="B65" s="10"/>
      <c r="C65" s="10"/>
      <c r="D65" s="10"/>
      <c r="E65" s="10"/>
      <c r="F65" s="10"/>
      <c r="G65" s="10"/>
      <c r="H65" s="10"/>
      <c r="I65" s="10"/>
    </row>
    <row r="66" spans="1:9" ht="15.75" customHeight="1">
      <c r="A66" s="9"/>
      <c r="B66" s="15"/>
      <c r="C66" s="15"/>
      <c r="D66" s="9"/>
      <c r="E66" s="15"/>
      <c r="F66" s="10"/>
      <c r="G66" s="9"/>
      <c r="H66" s="9"/>
      <c r="I66" s="9"/>
    </row>
    <row r="67" spans="1:9" ht="15.75" customHeight="1">
      <c r="A67" s="9"/>
      <c r="B67" s="9"/>
      <c r="C67" s="67"/>
      <c r="D67" s="9"/>
      <c r="E67" s="67"/>
      <c r="F67" s="10"/>
      <c r="G67" s="9"/>
      <c r="H67" s="9"/>
      <c r="I67" s="9"/>
    </row>
    <row r="68" spans="1:9" ht="15.75" customHeight="1">
      <c r="A68" s="61"/>
      <c r="B68" s="62"/>
      <c r="C68" s="63"/>
      <c r="D68" s="63"/>
      <c r="E68" s="63"/>
      <c r="F68" s="63"/>
      <c r="G68" s="65"/>
      <c r="H68" s="65"/>
      <c r="I68" s="65"/>
    </row>
    <row r="69" spans="1:9" ht="15.75" customHeight="1">
      <c r="A69" s="66"/>
      <c r="B69" s="62"/>
      <c r="C69" s="63"/>
      <c r="D69" s="63"/>
      <c r="E69" s="63"/>
      <c r="F69" s="63"/>
      <c r="G69" s="63"/>
      <c r="H69" s="63"/>
      <c r="I69" s="63"/>
    </row>
    <row r="70" spans="1:9" ht="15.75" customHeight="1">
      <c r="A70" s="21"/>
      <c r="B70" s="10"/>
      <c r="C70" s="10"/>
      <c r="D70" s="10"/>
      <c r="E70" s="10"/>
      <c r="F70" s="10"/>
      <c r="G70" s="10"/>
      <c r="H70" s="10"/>
      <c r="I70" s="10"/>
    </row>
    <row r="71" spans="1:9" ht="15.75" customHeight="1">
      <c r="A71" s="10"/>
      <c r="B71" s="10"/>
      <c r="C71" s="10"/>
      <c r="D71" s="10"/>
      <c r="E71" s="10"/>
      <c r="F71" s="10"/>
      <c r="G71" s="10"/>
      <c r="H71" s="10"/>
      <c r="I71" s="10"/>
    </row>
    <row r="72" spans="1:9" ht="15.75" customHeight="1">
      <c r="A72" s="10"/>
      <c r="B72" s="10"/>
      <c r="C72" s="10"/>
      <c r="D72" s="10"/>
      <c r="E72" s="10"/>
      <c r="F72" s="10"/>
      <c r="G72" s="10"/>
      <c r="H72" s="10"/>
      <c r="I72" s="10"/>
    </row>
    <row r="73" spans="1:9" ht="15.75" customHeight="1">
      <c r="A73" s="9"/>
      <c r="B73" s="15"/>
      <c r="C73" s="10"/>
      <c r="D73" s="15"/>
      <c r="E73" s="10"/>
      <c r="F73" s="10"/>
      <c r="G73" s="9"/>
      <c r="H73" s="9"/>
      <c r="I73" s="9"/>
    </row>
    <row r="74" spans="1:9" ht="15.75" customHeight="1">
      <c r="A74" s="10"/>
      <c r="B74" s="10"/>
      <c r="C74" s="10"/>
      <c r="D74" s="10"/>
      <c r="E74" s="10"/>
      <c r="F74" s="10"/>
      <c r="G74" s="10"/>
      <c r="H74" s="10"/>
      <c r="I74" s="10"/>
    </row>
    <row r="75" spans="1:9" ht="15.75" customHeight="1">
      <c r="A75" s="2"/>
      <c r="B75" s="3"/>
      <c r="C75" s="4"/>
      <c r="D75" s="4"/>
      <c r="E75" s="4"/>
      <c r="F75" s="4"/>
      <c r="G75" s="4"/>
      <c r="H75" s="4"/>
      <c r="I75" s="4"/>
    </row>
    <row r="76" spans="1:9" ht="15.75" customHeight="1">
      <c r="A76" s="6"/>
      <c r="B76" s="6"/>
      <c r="C76" s="7"/>
      <c r="D76" s="7"/>
      <c r="E76" s="7"/>
      <c r="F76" s="7"/>
      <c r="G76" s="7"/>
      <c r="H76" s="7"/>
      <c r="I76" s="7"/>
    </row>
    <row r="77" spans="1:9" ht="15.75" customHeight="1">
      <c r="A77" s="8"/>
      <c r="B77" s="9"/>
      <c r="C77" s="10"/>
      <c r="D77" s="10"/>
      <c r="E77" s="10"/>
      <c r="F77" s="10"/>
      <c r="G77" s="10"/>
      <c r="H77" s="10"/>
      <c r="I77" s="10"/>
    </row>
    <row r="78" spans="1:9" ht="15.75" customHeight="1">
      <c r="A78" s="8"/>
      <c r="B78" s="9"/>
      <c r="C78" s="12"/>
      <c r="D78" s="12"/>
      <c r="E78" s="12"/>
      <c r="F78" s="12"/>
      <c r="G78" s="10"/>
      <c r="H78" s="10"/>
      <c r="I78" s="10"/>
    </row>
    <row r="79" spans="1:9" ht="15.75" customHeight="1">
      <c r="A79" s="8"/>
      <c r="B79" s="9"/>
      <c r="C79" s="10"/>
      <c r="E79" s="10"/>
      <c r="F79" s="10"/>
      <c r="G79" s="10"/>
      <c r="H79" s="10"/>
      <c r="I79" s="10"/>
    </row>
    <row r="80" spans="1:9" ht="15.75" customHeight="1">
      <c r="A80" s="8"/>
      <c r="B80" s="9"/>
      <c r="C80" s="10"/>
      <c r="D80" s="10"/>
      <c r="E80" s="10"/>
      <c r="F80" s="10"/>
      <c r="G80" s="10"/>
      <c r="H80" s="10"/>
      <c r="I80" s="10"/>
    </row>
    <row r="81" spans="1:11" ht="15.75" customHeight="1">
      <c r="A81" s="8"/>
      <c r="B81" s="9"/>
      <c r="C81" s="10"/>
      <c r="D81" s="10"/>
      <c r="E81" s="10"/>
      <c r="F81" s="10"/>
      <c r="G81" s="10"/>
      <c r="H81" s="10"/>
      <c r="I81" s="10"/>
    </row>
    <row r="82" spans="1:11" ht="15.75" customHeight="1">
      <c r="A82" s="1"/>
      <c r="B82" s="15"/>
      <c r="C82" s="15"/>
      <c r="D82" s="15"/>
      <c r="E82" s="15"/>
      <c r="F82" s="15"/>
      <c r="G82" s="15"/>
      <c r="H82" s="15"/>
      <c r="I82" s="15"/>
    </row>
    <row r="83" spans="1:11" ht="15.75" customHeight="1">
      <c r="A83" s="21"/>
      <c r="B83" s="21"/>
      <c r="C83" s="10"/>
      <c r="D83" s="10"/>
      <c r="E83" s="10"/>
      <c r="F83" s="10"/>
    </row>
    <row r="84" spans="1:11" ht="15.75" customHeight="1">
      <c r="A84" s="21"/>
      <c r="B84" s="21"/>
      <c r="D84" s="10"/>
      <c r="E84" s="10"/>
      <c r="G84" s="10"/>
      <c r="H84" s="10"/>
    </row>
    <row r="85" spans="1:11" ht="15.75" customHeight="1">
      <c r="A85" s="10"/>
      <c r="B85" s="27"/>
      <c r="C85" s="27"/>
      <c r="D85" s="27"/>
      <c r="E85" s="27"/>
      <c r="F85" s="11"/>
      <c r="G85" s="10"/>
      <c r="H85" s="10"/>
    </row>
    <row r="86" spans="1:11" ht="15.75" customHeight="1">
      <c r="A86" s="30"/>
      <c r="B86" s="10"/>
      <c r="C86" s="10"/>
      <c r="D86" s="10"/>
      <c r="E86" s="10"/>
      <c r="F86" s="10"/>
      <c r="G86" s="10"/>
      <c r="H86" s="10"/>
      <c r="J86" s="14"/>
    </row>
    <row r="87" spans="1:11" ht="15.75" customHeight="1">
      <c r="A87" s="30"/>
      <c r="B87" s="10"/>
      <c r="C87" s="10"/>
      <c r="D87" s="10"/>
      <c r="E87" s="10"/>
      <c r="F87" s="10"/>
      <c r="H87" s="10"/>
    </row>
    <row r="88" spans="1:11" ht="15.75" customHeight="1">
      <c r="A88" s="30"/>
      <c r="B88" s="10"/>
      <c r="C88" s="10"/>
      <c r="D88" s="10"/>
      <c r="F88" s="31"/>
      <c r="G88" s="10"/>
      <c r="H88" s="10"/>
      <c r="J88" s="14"/>
    </row>
    <row r="89" spans="1:11" ht="15.75" customHeight="1">
      <c r="A89" s="30"/>
      <c r="B89" s="10"/>
      <c r="C89" s="10"/>
      <c r="D89" s="10"/>
      <c r="E89" s="10"/>
      <c r="F89" s="10"/>
      <c r="G89" s="10"/>
      <c r="H89" s="10"/>
    </row>
    <row r="90" spans="1:11" ht="15.75" customHeight="1">
      <c r="A90" s="8"/>
      <c r="B90" s="10"/>
      <c r="C90" s="10"/>
      <c r="D90" s="10"/>
      <c r="E90" s="10"/>
      <c r="F90" s="31"/>
      <c r="G90" s="10"/>
      <c r="H90" s="10"/>
      <c r="I90" s="32"/>
    </row>
    <row r="91" spans="1:11" ht="15.75" customHeight="1">
      <c r="A91" s="8"/>
      <c r="B91" s="10"/>
      <c r="C91" s="10"/>
      <c r="D91" s="10"/>
      <c r="E91" s="10"/>
      <c r="F91" s="10"/>
      <c r="G91" s="10"/>
      <c r="H91" s="10"/>
      <c r="I91" s="32"/>
    </row>
    <row r="92" spans="1:11" ht="15.75" customHeight="1">
      <c r="A92" s="71"/>
      <c r="B92" s="72"/>
      <c r="C92" s="73"/>
      <c r="D92" s="74"/>
      <c r="G92" s="33"/>
      <c r="H92" s="34"/>
      <c r="I92" s="32"/>
    </row>
    <row r="93" spans="1:11" ht="15.75" customHeight="1">
      <c r="B93" s="14"/>
      <c r="C93" s="36"/>
      <c r="D93" s="37"/>
      <c r="G93" s="10"/>
      <c r="H93" s="8"/>
      <c r="K93" s="14"/>
    </row>
    <row r="94" spans="1:11" ht="15.75" customHeight="1">
      <c r="B94" s="14"/>
      <c r="C94" s="38"/>
      <c r="D94" s="39"/>
      <c r="E94" s="22"/>
      <c r="G94" s="10"/>
      <c r="H94" s="8"/>
      <c r="K94" s="14"/>
    </row>
    <row r="95" spans="1:11" ht="15.75" customHeight="1">
      <c r="B95" s="14"/>
      <c r="C95" s="38"/>
      <c r="D95" s="39"/>
      <c r="E95" s="22"/>
      <c r="G95" s="10"/>
      <c r="H95" s="8"/>
      <c r="K95" s="14"/>
    </row>
    <row r="96" spans="1:11" ht="15.75" customHeight="1">
      <c r="B96" s="14"/>
      <c r="C96" s="38"/>
      <c r="D96" s="39"/>
      <c r="E96" s="22"/>
      <c r="G96" s="10"/>
      <c r="H96" s="8"/>
      <c r="K96" s="14"/>
    </row>
    <row r="97" spans="2:11" ht="15.75" customHeight="1">
      <c r="B97" s="14"/>
      <c r="C97" s="38"/>
      <c r="D97" s="39"/>
      <c r="G97" s="10"/>
      <c r="H97" s="8"/>
      <c r="K97" s="14"/>
    </row>
    <row r="98" spans="2:11" ht="15.75" customHeight="1">
      <c r="B98" s="14"/>
      <c r="C98" s="38"/>
      <c r="D98" s="39"/>
      <c r="E98" s="75"/>
      <c r="F98" s="74"/>
      <c r="G98" s="10"/>
      <c r="H98" s="8"/>
      <c r="K98" s="14"/>
    </row>
    <row r="99" spans="2:11" ht="15.75" customHeight="1">
      <c r="B99" s="14"/>
      <c r="C99" s="42"/>
      <c r="D99" s="43"/>
      <c r="E99" s="44"/>
      <c r="F99" s="45"/>
      <c r="G99" s="10"/>
      <c r="H99" s="8"/>
      <c r="K99" s="14"/>
    </row>
    <row r="100" spans="2:11" ht="15.75" customHeight="1">
      <c r="B100" s="14"/>
      <c r="C100" s="46"/>
      <c r="F100" s="27"/>
      <c r="G100" s="10"/>
      <c r="H100" s="8"/>
      <c r="K100" s="14"/>
    </row>
    <row r="101" spans="2:11" ht="15.75" customHeight="1">
      <c r="B101" s="14"/>
      <c r="C101" s="47"/>
      <c r="F101" s="27"/>
      <c r="G101" s="10"/>
      <c r="H101" s="8"/>
      <c r="K101" s="14"/>
    </row>
    <row r="102" spans="2:11" ht="15.75" customHeight="1">
      <c r="B102" s="14"/>
      <c r="C102" s="14"/>
      <c r="F102" s="27"/>
      <c r="G102" s="10"/>
      <c r="H102" s="8"/>
      <c r="K102" s="14"/>
    </row>
    <row r="103" spans="2:11" ht="15.75" customHeight="1">
      <c r="B103" s="14"/>
      <c r="C103" s="48"/>
      <c r="F103" s="27"/>
      <c r="G103" s="10"/>
      <c r="H103" s="8"/>
      <c r="K103" s="14"/>
    </row>
    <row r="104" spans="2:11" ht="15.75" customHeight="1">
      <c r="B104" s="14"/>
      <c r="F104" s="27"/>
      <c r="G104" s="49"/>
      <c r="H104" s="8"/>
      <c r="K104" s="14"/>
    </row>
    <row r="105" spans="2:11" ht="15.75" customHeight="1">
      <c r="B105" s="14"/>
      <c r="F105" s="27"/>
      <c r="G105" s="14"/>
      <c r="H105" s="8"/>
      <c r="K105" s="14"/>
    </row>
    <row r="106" spans="2:11" ht="15.75" customHeight="1">
      <c r="B106" s="14"/>
      <c r="C106" s="33"/>
      <c r="D106" s="32"/>
      <c r="F106" s="27"/>
      <c r="G106" s="33"/>
      <c r="H106" s="8"/>
      <c r="K106" s="14"/>
    </row>
    <row r="107" spans="2:11" ht="15.75" customHeight="1">
      <c r="B107" s="14"/>
      <c r="C107" s="47"/>
      <c r="D107" s="32"/>
      <c r="E107" s="14"/>
      <c r="F107" s="14"/>
      <c r="G107" s="51"/>
      <c r="H107" s="8"/>
      <c r="K107" s="14"/>
    </row>
    <row r="108" spans="2:11" ht="15.75" customHeight="1">
      <c r="B108" s="14"/>
      <c r="C108" s="14"/>
      <c r="D108" s="32"/>
      <c r="E108" s="14"/>
      <c r="F108" s="14"/>
      <c r="G108" s="51"/>
      <c r="H108" s="8"/>
      <c r="K108" s="14"/>
    </row>
    <row r="109" spans="2:11" ht="15.75" customHeight="1">
      <c r="B109" s="14"/>
      <c r="C109" s="14"/>
      <c r="D109" s="32"/>
      <c r="E109" s="14"/>
      <c r="F109" s="14"/>
      <c r="G109" s="51"/>
      <c r="H109" s="8"/>
      <c r="K109" s="14"/>
    </row>
    <row r="110" spans="2:11" ht="15.75" customHeight="1">
      <c r="B110" s="14"/>
      <c r="C110" s="14"/>
      <c r="D110" s="32"/>
      <c r="E110" s="14"/>
      <c r="F110" s="14"/>
      <c r="G110" s="51"/>
      <c r="H110" s="8"/>
      <c r="K110" s="14"/>
    </row>
    <row r="111" spans="2:11" ht="15.75" customHeight="1">
      <c r="B111" s="14"/>
      <c r="C111" s="14"/>
      <c r="D111" s="32"/>
      <c r="E111" s="14"/>
      <c r="F111" s="14"/>
      <c r="G111" s="51"/>
      <c r="H111" s="8"/>
      <c r="K111" s="14"/>
    </row>
    <row r="112" spans="2:11" ht="15.75" customHeight="1">
      <c r="B112" s="14"/>
      <c r="C112" s="14"/>
      <c r="D112" s="32"/>
      <c r="E112" s="14"/>
      <c r="F112" s="14"/>
      <c r="G112" s="51"/>
      <c r="H112" s="8"/>
      <c r="K112" s="14"/>
    </row>
    <row r="113" spans="2:11" ht="15.75" customHeight="1">
      <c r="B113" s="14"/>
      <c r="C113" s="14"/>
      <c r="D113" s="32"/>
      <c r="E113" s="14"/>
      <c r="F113" s="14"/>
      <c r="G113" s="51"/>
      <c r="H113" s="8"/>
      <c r="K113" s="14"/>
    </row>
    <row r="114" spans="2:11" ht="15.75" customHeight="1">
      <c r="B114" s="14"/>
      <c r="C114" s="14"/>
      <c r="D114" s="32"/>
      <c r="E114" s="14"/>
      <c r="F114" s="14"/>
      <c r="G114" s="51"/>
      <c r="H114" s="8"/>
      <c r="K114" s="14"/>
    </row>
    <row r="115" spans="2:11" ht="15.75" customHeight="1">
      <c r="B115" s="14"/>
      <c r="C115" s="14"/>
      <c r="D115" s="32"/>
      <c r="E115" s="14"/>
      <c r="F115" s="14"/>
      <c r="G115" s="51"/>
      <c r="H115" s="8"/>
      <c r="K115" s="14"/>
    </row>
    <row r="116" spans="2:11" ht="15.75" customHeight="1">
      <c r="B116" s="14"/>
      <c r="C116" s="14"/>
      <c r="D116" s="32"/>
      <c r="E116" s="14"/>
      <c r="F116" s="14"/>
      <c r="G116" s="51"/>
      <c r="H116" s="8"/>
      <c r="K116" s="14"/>
    </row>
    <row r="117" spans="2:11" ht="15.75" customHeight="1">
      <c r="B117" s="14"/>
      <c r="C117" s="14"/>
      <c r="D117" s="32"/>
      <c r="E117" s="14"/>
      <c r="F117" s="14"/>
      <c r="G117" s="51"/>
      <c r="H117" s="8"/>
      <c r="K117" s="14"/>
    </row>
    <row r="118" spans="2:11" ht="15.75" customHeight="1">
      <c r="B118" s="14"/>
      <c r="C118" s="14"/>
      <c r="D118" s="32"/>
      <c r="E118" s="14"/>
      <c r="F118" s="14"/>
      <c r="G118" s="51"/>
      <c r="H118" s="8"/>
      <c r="K118" s="14"/>
    </row>
    <row r="119" spans="2:11" ht="15.75" customHeight="1">
      <c r="B119" s="14"/>
      <c r="C119" s="14"/>
      <c r="D119" s="32"/>
      <c r="E119" s="14"/>
      <c r="F119" s="14"/>
      <c r="G119" s="51"/>
      <c r="H119" s="8"/>
      <c r="K119" s="14"/>
    </row>
    <row r="120" spans="2:11" ht="15.75" customHeight="1">
      <c r="B120" s="14"/>
      <c r="C120" s="14"/>
      <c r="D120" s="32"/>
      <c r="E120" s="14"/>
      <c r="F120" s="14"/>
      <c r="G120" s="51"/>
      <c r="H120" s="8"/>
      <c r="K120" s="14"/>
    </row>
    <row r="121" spans="2:11" ht="15.75" customHeight="1">
      <c r="B121" s="14"/>
      <c r="C121" s="14"/>
      <c r="D121" s="32"/>
      <c r="E121" s="14"/>
      <c r="F121" s="14"/>
      <c r="G121" s="51"/>
      <c r="H121" s="8"/>
      <c r="K121" s="14"/>
    </row>
    <row r="122" spans="2:11" ht="15.75" customHeight="1">
      <c r="B122" s="14"/>
      <c r="C122" s="14"/>
      <c r="D122" s="32"/>
      <c r="E122" s="14"/>
      <c r="F122" s="14"/>
      <c r="G122" s="51"/>
      <c r="H122" s="8"/>
      <c r="K122" s="14"/>
    </row>
    <row r="123" spans="2:11" ht="15.75" customHeight="1">
      <c r="B123" s="14"/>
      <c r="C123" s="14"/>
      <c r="D123" s="32"/>
      <c r="E123" s="14"/>
      <c r="F123" s="14"/>
      <c r="G123" s="51"/>
      <c r="H123" s="8"/>
      <c r="K123" s="14"/>
    </row>
    <row r="124" spans="2:11" ht="15.75" customHeight="1">
      <c r="B124" s="14"/>
      <c r="C124" s="14"/>
      <c r="D124" s="32"/>
      <c r="E124" s="14"/>
      <c r="F124" s="14"/>
      <c r="G124" s="51"/>
      <c r="H124" s="8"/>
      <c r="K124" s="14"/>
    </row>
    <row r="125" spans="2:11" ht="15.75" customHeight="1">
      <c r="B125" s="14"/>
      <c r="C125" s="14"/>
      <c r="D125" s="32"/>
      <c r="E125" s="14"/>
      <c r="F125" s="14"/>
      <c r="G125" s="51"/>
      <c r="H125" s="8"/>
      <c r="K125" s="14"/>
    </row>
    <row r="126" spans="2:11" ht="15.75" customHeight="1">
      <c r="B126" s="14"/>
      <c r="C126" s="14"/>
      <c r="D126" s="32"/>
      <c r="E126" s="14"/>
      <c r="F126" s="14"/>
      <c r="G126" s="51"/>
      <c r="H126" s="8"/>
      <c r="K126" s="14"/>
    </row>
    <row r="127" spans="2:11" ht="15.75" customHeight="1">
      <c r="B127" s="14"/>
      <c r="C127" s="14"/>
      <c r="D127" s="32"/>
      <c r="E127" s="14"/>
      <c r="F127" s="14"/>
      <c r="G127" s="51"/>
      <c r="H127" s="8"/>
      <c r="K127" s="14"/>
    </row>
    <row r="128" spans="2:11" ht="15.75" customHeight="1">
      <c r="B128" s="14"/>
      <c r="C128" s="14"/>
      <c r="D128" s="32"/>
      <c r="E128" s="14"/>
      <c r="F128" s="14"/>
      <c r="G128" s="51"/>
      <c r="H128" s="8"/>
      <c r="K128" s="14"/>
    </row>
    <row r="129" spans="2:11" ht="15.75" customHeight="1">
      <c r="B129" s="14"/>
      <c r="C129" s="14"/>
      <c r="D129" s="32"/>
      <c r="E129" s="14"/>
      <c r="F129" s="14"/>
      <c r="G129" s="51"/>
      <c r="H129" s="8"/>
      <c r="K129" s="14"/>
    </row>
    <row r="130" spans="2:11" ht="15.75" customHeight="1">
      <c r="B130" s="14"/>
      <c r="C130" s="14"/>
      <c r="D130" s="32"/>
      <c r="E130" s="14"/>
      <c r="F130" s="14"/>
      <c r="G130" s="51"/>
      <c r="H130" s="8"/>
      <c r="K130" s="14"/>
    </row>
    <row r="131" spans="2:11" ht="15.75" customHeight="1">
      <c r="B131" s="14"/>
      <c r="C131" s="14"/>
      <c r="D131" s="32"/>
      <c r="E131" s="14"/>
      <c r="F131" s="14"/>
      <c r="G131" s="51"/>
      <c r="H131" s="8"/>
      <c r="K131" s="14"/>
    </row>
    <row r="132" spans="2:11" ht="15.75" customHeight="1">
      <c r="B132" s="14"/>
      <c r="C132" s="14"/>
      <c r="D132" s="32"/>
      <c r="E132" s="14"/>
      <c r="F132" s="14"/>
      <c r="G132" s="51"/>
      <c r="H132" s="8"/>
      <c r="K132" s="14"/>
    </row>
    <row r="133" spans="2:11" ht="15.75" customHeight="1">
      <c r="B133" s="48"/>
      <c r="C133" s="14"/>
      <c r="D133" s="32"/>
      <c r="E133" s="14"/>
      <c r="F133" s="14"/>
      <c r="G133" s="51"/>
      <c r="H133" s="8"/>
      <c r="K133" s="14"/>
    </row>
    <row r="134" spans="2:11" ht="15.75" customHeight="1">
      <c r="C134" s="14"/>
      <c r="D134" s="32"/>
      <c r="E134" s="14"/>
      <c r="F134" s="14"/>
      <c r="G134" s="51"/>
      <c r="H134" s="8"/>
      <c r="K134" s="14"/>
    </row>
    <row r="135" spans="2:11" ht="15.75" customHeight="1">
      <c r="C135" s="14"/>
      <c r="D135" s="32"/>
      <c r="E135" s="14"/>
      <c r="F135" s="14"/>
      <c r="G135" s="51"/>
      <c r="H135" s="8"/>
      <c r="K135" s="14"/>
    </row>
    <row r="136" spans="2:11" ht="15.75" customHeight="1">
      <c r="C136" s="14"/>
      <c r="D136" s="32"/>
      <c r="E136" s="14"/>
      <c r="F136" s="14"/>
      <c r="G136" s="51"/>
      <c r="H136" s="8"/>
      <c r="K136" s="14"/>
    </row>
    <row r="137" spans="2:11" ht="15.75" customHeight="1">
      <c r="C137" s="14"/>
      <c r="D137" s="32"/>
      <c r="E137" s="14"/>
      <c r="F137" s="14"/>
      <c r="G137" s="51"/>
      <c r="H137" s="8"/>
      <c r="K137" s="14"/>
    </row>
    <row r="138" spans="2:11" ht="15.75" customHeight="1">
      <c r="C138" s="14"/>
      <c r="D138" s="32"/>
      <c r="E138" s="14"/>
      <c r="F138" s="14"/>
      <c r="G138" s="51"/>
      <c r="H138" s="8"/>
      <c r="K138" s="14"/>
    </row>
    <row r="139" spans="2:11" ht="15.75" customHeight="1">
      <c r="C139" s="14"/>
      <c r="D139" s="32"/>
      <c r="E139" s="14"/>
      <c r="F139" s="14"/>
      <c r="G139" s="51"/>
      <c r="H139" s="8"/>
      <c r="K139" s="14"/>
    </row>
    <row r="140" spans="2:11" ht="15.75" customHeight="1">
      <c r="C140" s="14"/>
      <c r="D140" s="32"/>
      <c r="E140" s="14"/>
      <c r="F140" s="14"/>
      <c r="G140" s="51"/>
      <c r="H140" s="8"/>
      <c r="K140" s="14"/>
    </row>
    <row r="141" spans="2:11" ht="15.75" customHeight="1">
      <c r="C141" s="14"/>
      <c r="D141" s="32"/>
      <c r="E141" s="14"/>
      <c r="F141" s="14"/>
      <c r="G141" s="51"/>
      <c r="H141" s="8"/>
      <c r="K141" s="14"/>
    </row>
    <row r="142" spans="2:11" ht="15.75" customHeight="1">
      <c r="B142" s="22"/>
      <c r="C142" s="14"/>
      <c r="D142" s="32"/>
      <c r="E142" s="14"/>
      <c r="F142" s="14"/>
      <c r="G142" s="51"/>
      <c r="H142" s="8"/>
      <c r="K142" s="14"/>
    </row>
    <row r="143" spans="2:11" ht="15.75" customHeight="1">
      <c r="C143" s="14"/>
      <c r="D143" s="32"/>
      <c r="E143" s="14"/>
      <c r="F143" s="14"/>
      <c r="G143" s="51"/>
      <c r="H143" s="8"/>
      <c r="K143" s="14"/>
    </row>
    <row r="144" spans="2:11" ht="15.75" customHeight="1">
      <c r="C144" s="14"/>
      <c r="D144" s="32"/>
      <c r="E144" s="14"/>
      <c r="F144" s="14"/>
      <c r="G144" s="51"/>
      <c r="H144" s="8"/>
      <c r="K144" s="14"/>
    </row>
    <row r="145" spans="1:11" ht="15.75" customHeight="1">
      <c r="C145" s="14"/>
      <c r="D145" s="32"/>
      <c r="E145" s="14"/>
      <c r="F145" s="14"/>
      <c r="G145" s="51"/>
      <c r="H145" s="8"/>
      <c r="K145" s="14"/>
    </row>
    <row r="146" spans="1:11" ht="15.75" customHeight="1">
      <c r="B146" s="14"/>
      <c r="C146" s="14"/>
      <c r="D146" s="32"/>
      <c r="E146" s="14"/>
      <c r="F146" s="14"/>
      <c r="G146" s="51"/>
      <c r="H146" s="8"/>
      <c r="K146" s="14"/>
    </row>
    <row r="147" spans="1:11" ht="15.75" customHeight="1">
      <c r="B147" s="14"/>
      <c r="C147" s="14"/>
      <c r="D147" s="32"/>
      <c r="E147" s="14"/>
      <c r="F147" s="14"/>
      <c r="G147" s="51"/>
      <c r="H147" s="8"/>
      <c r="K147" s="14"/>
    </row>
    <row r="148" spans="1:11" ht="15.75" customHeight="1">
      <c r="B148" s="14"/>
      <c r="C148" s="14"/>
      <c r="D148" s="32"/>
      <c r="E148" s="14"/>
      <c r="F148" s="14"/>
      <c r="G148" s="51"/>
      <c r="H148" s="8"/>
      <c r="K148" s="14"/>
    </row>
    <row r="149" spans="1:11" ht="15.75" customHeight="1">
      <c r="B149" s="14"/>
      <c r="C149" s="22"/>
      <c r="H149" s="8"/>
    </row>
    <row r="150" spans="1:11" ht="15.75" customHeight="1">
      <c r="B150" s="14"/>
      <c r="E150" s="14"/>
    </row>
    <row r="151" spans="1:11" ht="15.75" customHeight="1">
      <c r="B151" s="14"/>
    </row>
    <row r="152" spans="1:11" ht="15.75" customHeight="1">
      <c r="B152" s="14"/>
      <c r="E152" s="14"/>
    </row>
    <row r="153" spans="1:11" ht="15.75" customHeight="1">
      <c r="B153" s="14"/>
    </row>
    <row r="154" spans="1:11" ht="15.75" customHeight="1">
      <c r="B154" s="14"/>
    </row>
    <row r="155" spans="1:11" ht="15.75" customHeight="1">
      <c r="B155" s="14"/>
      <c r="C155" s="22"/>
    </row>
    <row r="156" spans="1:11" ht="15.75" customHeight="1">
      <c r="B156" s="14"/>
    </row>
    <row r="157" spans="1:11" ht="15.75" customHeight="1">
      <c r="B157" s="14"/>
    </row>
    <row r="158" spans="1:11" ht="15.75" customHeight="1">
      <c r="B158" s="14"/>
    </row>
    <row r="159" spans="1:11" ht="15.75" customHeight="1">
      <c r="B159" s="14"/>
    </row>
    <row r="160" spans="1:11" ht="15.75" customHeight="1">
      <c r="A160" s="22"/>
      <c r="B160" s="14"/>
    </row>
    <row r="161" spans="1:2" ht="15.75" customHeight="1">
      <c r="A161" s="22"/>
      <c r="B161" s="14"/>
    </row>
    <row r="162" spans="1:2" ht="15.75" customHeight="1">
      <c r="A162" s="53"/>
      <c r="B162" s="14"/>
    </row>
    <row r="163" spans="1:2" ht="15.75" customHeight="1">
      <c r="A163" s="53"/>
      <c r="B163" s="14"/>
    </row>
    <row r="164" spans="1:2" ht="15.75" customHeight="1">
      <c r="A164" s="53"/>
      <c r="B164" s="14"/>
    </row>
    <row r="165" spans="1:2" ht="15.75" customHeight="1">
      <c r="A165" s="53"/>
      <c r="B165" s="14"/>
    </row>
    <row r="166" spans="1:2" ht="15.75" customHeight="1">
      <c r="A166" s="53"/>
      <c r="B166" s="14"/>
    </row>
    <row r="167" spans="1:2" ht="15.75" customHeight="1">
      <c r="A167" s="53"/>
      <c r="B167" s="14"/>
    </row>
    <row r="168" spans="1:2" ht="15.75" customHeight="1">
      <c r="A168" s="53"/>
      <c r="B168" s="14"/>
    </row>
    <row r="169" spans="1:2" ht="15.75" customHeight="1">
      <c r="A169" s="53"/>
      <c r="B169" s="14"/>
    </row>
    <row r="170" spans="1:2" ht="15.75" customHeight="1">
      <c r="A170" s="53"/>
      <c r="B170" s="14"/>
    </row>
    <row r="171" spans="1:2" ht="15.75" customHeight="1">
      <c r="A171" s="53"/>
      <c r="B171" s="14"/>
    </row>
    <row r="172" spans="1:2" ht="15.75" customHeight="1">
      <c r="A172" s="53"/>
      <c r="B172" s="14"/>
    </row>
    <row r="173" spans="1:2" ht="15.75" customHeight="1">
      <c r="A173" s="53"/>
      <c r="B173" s="14"/>
    </row>
    <row r="174" spans="1:2" ht="15.75" customHeight="1">
      <c r="A174" s="53"/>
    </row>
    <row r="175" spans="1:2" ht="15.75" customHeight="1">
      <c r="A175" s="53"/>
      <c r="B175" s="14"/>
    </row>
    <row r="176" spans="1:2" ht="15.75" customHeight="1">
      <c r="A176" s="53"/>
    </row>
    <row r="177" spans="1:1" ht="15.75" customHeight="1">
      <c r="A177" s="53"/>
    </row>
    <row r="178" spans="1:1" ht="15.75" customHeight="1"/>
    <row r="179" spans="1:1" ht="15.75" customHeight="1"/>
    <row r="180" spans="1:1" ht="15.75" customHeight="1"/>
    <row r="181" spans="1:1" ht="15.75" customHeight="1"/>
    <row r="182" spans="1:1" ht="15.75" customHeight="1"/>
    <row r="183" spans="1:1" ht="15.75" customHeight="1"/>
    <row r="184" spans="1:1" ht="15.75" customHeight="1"/>
    <row r="185" spans="1:1" ht="15.75" customHeight="1"/>
    <row r="186" spans="1:1" ht="15.75" customHeight="1"/>
    <row r="187" spans="1:1" ht="15.75" customHeight="1"/>
    <row r="188" spans="1:1" ht="15.75" customHeight="1"/>
    <row r="189" spans="1:1" ht="15.75" customHeight="1"/>
    <row r="190" spans="1:1" ht="15.75" customHeight="1"/>
    <row r="191" spans="1:1" ht="15.75" customHeight="1">
      <c r="A191" s="53"/>
    </row>
    <row r="192" spans="1:1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1:A12"/>
    <mergeCell ref="A92:B92"/>
    <mergeCell ref="C92:D92"/>
    <mergeCell ref="E98:F98"/>
  </mergeCells>
  <printOptions gridLines="1"/>
  <pageMargins left="0.7" right="0.7" top="0.75" bottom="0.75" header="0" footer="0"/>
  <pageSetup orientation="landscape"/>
  <rowBreaks count="2" manualBreakCount="2">
    <brk id="38" man="1"/>
    <brk id="7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workbookViewId="0"/>
  </sheetViews>
  <sheetFormatPr defaultColWidth="14.42578125" defaultRowHeight="15" customHeight="1"/>
  <cols>
    <col min="1" max="1" width="16.7109375" customWidth="1"/>
    <col min="3" max="3" width="16" customWidth="1"/>
    <col min="4" max="4" width="16.140625" customWidth="1"/>
    <col min="5" max="5" width="16.7109375" customWidth="1"/>
    <col min="6" max="6" width="13.28515625" customWidth="1"/>
    <col min="7" max="7" width="14.5703125" customWidth="1"/>
    <col min="9" max="9" width="14.140625" customWidth="1"/>
    <col min="10" max="10" width="12.85546875" customWidth="1"/>
    <col min="11" max="11" width="12.5703125" customWidth="1"/>
    <col min="12" max="12" width="8.7109375" customWidth="1"/>
    <col min="13" max="13" width="13.42578125" customWidth="1"/>
    <col min="14" max="26" width="8.7109375" customWidth="1"/>
  </cols>
  <sheetData>
    <row r="1" spans="1:26">
      <c r="A1" s="1"/>
      <c r="B1" s="1"/>
      <c r="C1" s="1"/>
      <c r="D1" s="1"/>
      <c r="E1" s="1"/>
      <c r="F1" s="1"/>
      <c r="G1" s="1"/>
    </row>
    <row r="2" spans="1:26">
      <c r="A2" s="2"/>
      <c r="B2" s="3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>
      <c r="A3" s="6"/>
      <c r="B3" s="6"/>
      <c r="C3" s="7"/>
      <c r="D3" s="7"/>
      <c r="E3" s="7"/>
      <c r="F3" s="7"/>
      <c r="G3" s="7"/>
      <c r="H3" s="7"/>
      <c r="I3" s="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>
      <c r="A4" s="8"/>
      <c r="B4" s="9"/>
      <c r="C4" s="10"/>
      <c r="D4" s="10"/>
      <c r="E4" s="10"/>
      <c r="F4" s="10"/>
      <c r="G4" s="10"/>
      <c r="H4" s="10"/>
      <c r="I4" s="10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>
      <c r="A5" s="8"/>
      <c r="B5" s="9"/>
      <c r="C5" s="12"/>
      <c r="D5" s="12"/>
      <c r="E5" s="12"/>
      <c r="F5" s="12"/>
      <c r="G5" s="10"/>
      <c r="H5" s="10"/>
      <c r="I5" s="10"/>
      <c r="J5" s="13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>
      <c r="A6" s="8"/>
      <c r="B6" s="9"/>
      <c r="C6" s="10"/>
      <c r="E6" s="10"/>
      <c r="F6" s="10"/>
      <c r="G6" s="10"/>
      <c r="H6" s="10"/>
      <c r="I6" s="10"/>
    </row>
    <row r="7" spans="1:26">
      <c r="A7" s="8"/>
      <c r="B7" s="9"/>
      <c r="C7" s="10"/>
      <c r="D7" s="10"/>
      <c r="E7" s="10"/>
      <c r="F7" s="10"/>
      <c r="G7" s="10"/>
      <c r="H7" s="10"/>
      <c r="I7" s="10"/>
      <c r="J7" s="14"/>
    </row>
    <row r="8" spans="1:26">
      <c r="A8" s="8"/>
      <c r="B8" s="9"/>
      <c r="C8" s="10"/>
      <c r="D8" s="10"/>
      <c r="E8" s="10"/>
      <c r="F8" s="10"/>
      <c r="G8" s="10"/>
      <c r="H8" s="10"/>
      <c r="I8" s="10"/>
      <c r="J8" s="14"/>
      <c r="V8" s="5"/>
      <c r="W8" s="5"/>
    </row>
    <row r="9" spans="1:26">
      <c r="A9" s="1"/>
      <c r="B9" s="15"/>
      <c r="C9" s="15"/>
      <c r="D9" s="15"/>
      <c r="E9" s="15"/>
      <c r="F9" s="15"/>
      <c r="G9" s="15"/>
      <c r="H9" s="15"/>
      <c r="I9" s="15"/>
      <c r="V9" s="5"/>
      <c r="W9" s="5"/>
    </row>
    <row r="10" spans="1:26">
      <c r="A10" s="1"/>
      <c r="B10" s="9"/>
      <c r="C10" s="9"/>
      <c r="D10" s="9"/>
      <c r="E10" s="9"/>
      <c r="F10" s="9"/>
      <c r="G10" s="9"/>
      <c r="H10" s="9"/>
      <c r="I10" s="9"/>
      <c r="J10" s="14"/>
      <c r="V10" s="5"/>
      <c r="W10" s="5"/>
    </row>
    <row r="11" spans="1:26">
      <c r="A11" s="69"/>
      <c r="B11" s="16"/>
      <c r="C11" s="17"/>
      <c r="D11" s="17"/>
      <c r="E11" s="17"/>
      <c r="F11" s="17"/>
      <c r="G11" s="17"/>
      <c r="H11" s="17"/>
      <c r="I11" s="17"/>
      <c r="V11" s="5"/>
      <c r="W11" s="5"/>
    </row>
    <row r="12" spans="1:26">
      <c r="A12" s="70"/>
      <c r="B12" s="16"/>
      <c r="C12" s="18"/>
      <c r="D12" s="18"/>
      <c r="E12" s="18"/>
      <c r="F12" s="18"/>
      <c r="G12" s="18"/>
      <c r="H12" s="18"/>
      <c r="I12" s="18"/>
      <c r="J12" s="14"/>
      <c r="V12" s="5"/>
      <c r="W12" s="5"/>
    </row>
    <row r="13" spans="1:26">
      <c r="A13" s="19"/>
      <c r="B13" s="9"/>
      <c r="C13" s="10"/>
      <c r="D13" s="10"/>
      <c r="E13" s="10"/>
      <c r="F13" s="10"/>
      <c r="G13" s="10"/>
      <c r="H13" s="10"/>
      <c r="I13" s="10"/>
      <c r="V13" s="5"/>
      <c r="W13" s="5"/>
    </row>
    <row r="14" spans="1:26">
      <c r="A14" s="20"/>
      <c r="B14" s="10"/>
      <c r="C14" s="10"/>
      <c r="D14" s="10"/>
      <c r="E14" s="10"/>
      <c r="F14" s="10"/>
      <c r="H14" s="10"/>
      <c r="I14" s="10"/>
      <c r="J14" s="14"/>
      <c r="V14" s="5"/>
      <c r="W14" s="5"/>
    </row>
    <row r="15" spans="1:26">
      <c r="A15" s="20"/>
      <c r="B15" s="10"/>
      <c r="C15" s="10"/>
      <c r="D15" s="10"/>
      <c r="E15" s="10"/>
      <c r="F15" s="10"/>
      <c r="V15" s="5"/>
      <c r="W15" s="5"/>
    </row>
    <row r="16" spans="1:26">
      <c r="A16" s="21"/>
      <c r="B16" s="10"/>
      <c r="C16" s="10"/>
      <c r="D16" s="10"/>
      <c r="E16" s="10"/>
      <c r="F16" s="10"/>
      <c r="G16" s="10"/>
      <c r="H16" s="10"/>
      <c r="I16" s="10"/>
      <c r="J16" s="14"/>
      <c r="V16" s="5"/>
      <c r="W16" s="5"/>
    </row>
    <row r="17" spans="1:26">
      <c r="A17" s="21"/>
      <c r="B17" s="10"/>
      <c r="C17" s="10"/>
      <c r="D17" s="10"/>
      <c r="E17" s="10"/>
      <c r="F17" s="10"/>
      <c r="G17" s="10"/>
      <c r="H17" s="10"/>
      <c r="I17" s="10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5"/>
      <c r="W17" s="5"/>
      <c r="X17" s="23"/>
      <c r="Y17" s="23"/>
      <c r="Z17" s="23"/>
    </row>
    <row r="18" spans="1:26">
      <c r="A18" s="21"/>
      <c r="B18" s="10"/>
      <c r="C18" s="10"/>
      <c r="D18" s="10"/>
      <c r="E18" s="10"/>
      <c r="F18" s="10"/>
      <c r="G18" s="10"/>
      <c r="H18" s="10"/>
      <c r="I18" s="10"/>
      <c r="J18" s="22"/>
      <c r="K18" s="22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5"/>
      <c r="W18" s="5"/>
      <c r="X18" s="23"/>
      <c r="Y18" s="23"/>
      <c r="Z18" s="23"/>
    </row>
    <row r="19" spans="1:26">
      <c r="A19" s="21"/>
      <c r="B19" s="10"/>
      <c r="C19" s="10"/>
      <c r="D19" s="10"/>
      <c r="E19" s="10"/>
      <c r="F19" s="10"/>
      <c r="G19" s="10"/>
      <c r="H19" s="10"/>
      <c r="I19" s="10"/>
      <c r="V19" s="5"/>
      <c r="W19" s="5"/>
    </row>
    <row r="20" spans="1:26">
      <c r="A20" s="21"/>
      <c r="B20" s="10"/>
      <c r="C20" s="10"/>
      <c r="D20" s="10"/>
      <c r="E20" s="10"/>
      <c r="G20" s="10"/>
      <c r="H20" s="10"/>
      <c r="I20" s="10"/>
      <c r="V20" s="5"/>
      <c r="W20" s="5"/>
    </row>
    <row r="21" spans="1:26" ht="15.75" customHeight="1">
      <c r="A21" s="21"/>
      <c r="B21" s="10"/>
      <c r="C21" s="10"/>
      <c r="D21" s="10"/>
      <c r="E21" s="10"/>
      <c r="F21" s="10"/>
      <c r="H21" s="24"/>
      <c r="I21" s="10"/>
      <c r="J21" s="25"/>
      <c r="K21" s="25"/>
      <c r="L21" s="25"/>
      <c r="V21" s="5"/>
      <c r="W21" s="5"/>
    </row>
    <row r="22" spans="1:26" ht="15.75" customHeight="1">
      <c r="A22" s="1"/>
      <c r="B22" s="26"/>
      <c r="C22" s="9"/>
      <c r="D22" s="9"/>
      <c r="E22" s="9"/>
      <c r="F22" s="9"/>
      <c r="G22" s="9"/>
      <c r="H22" s="9"/>
      <c r="I22" s="9"/>
      <c r="J22" s="10"/>
      <c r="K22" s="10"/>
      <c r="L22" s="10"/>
      <c r="V22" s="5"/>
      <c r="W22" s="5"/>
    </row>
    <row r="23" spans="1:26" ht="15.75" customHeight="1">
      <c r="A23" s="1"/>
      <c r="B23" s="26"/>
      <c r="C23" s="10"/>
      <c r="D23" s="10"/>
      <c r="E23" s="10"/>
      <c r="F23" s="10"/>
      <c r="G23" s="21"/>
      <c r="H23" s="21"/>
      <c r="I23" s="21"/>
      <c r="J23" s="10"/>
      <c r="K23" s="10"/>
      <c r="L23" s="10"/>
      <c r="V23" s="5"/>
      <c r="W23" s="5"/>
    </row>
    <row r="24" spans="1:26" ht="15.75" customHeight="1">
      <c r="A24" s="1"/>
      <c r="B24" s="9"/>
      <c r="C24" s="10"/>
      <c r="D24" s="10"/>
      <c r="E24" s="10"/>
      <c r="F24" s="10"/>
      <c r="G24" s="10"/>
      <c r="H24" s="10"/>
      <c r="I24" s="10"/>
      <c r="J24" s="14"/>
      <c r="K24" s="14"/>
      <c r="L24" s="14"/>
      <c r="M24" s="14"/>
      <c r="V24" s="5"/>
      <c r="W24" s="5"/>
    </row>
    <row r="25" spans="1:26" ht="15.75" customHeight="1">
      <c r="A25" s="1"/>
      <c r="B25" s="9"/>
      <c r="C25" s="10"/>
      <c r="D25" s="10"/>
      <c r="E25" s="10"/>
      <c r="F25" s="10"/>
      <c r="G25" s="10"/>
      <c r="H25" s="10"/>
      <c r="I25" s="10"/>
      <c r="J25" s="14"/>
      <c r="K25" s="14"/>
      <c r="L25" s="14"/>
      <c r="M25" s="14"/>
      <c r="V25" s="5"/>
      <c r="W25" s="5"/>
    </row>
    <row r="26" spans="1:26" ht="15.75" customHeight="1">
      <c r="A26" s="1"/>
      <c r="B26" s="9"/>
      <c r="C26" s="10"/>
      <c r="D26" s="10"/>
      <c r="E26" s="10"/>
      <c r="F26" s="10"/>
      <c r="G26" s="10"/>
      <c r="H26" s="10"/>
      <c r="I26" s="10"/>
      <c r="J26" s="14"/>
      <c r="K26" s="14"/>
      <c r="L26" s="14"/>
      <c r="M26" s="14"/>
      <c r="V26" s="5"/>
      <c r="W26" s="5"/>
    </row>
    <row r="27" spans="1:26" ht="15.75" customHeight="1">
      <c r="A27" s="1"/>
      <c r="B27" s="9"/>
      <c r="C27" s="10"/>
      <c r="D27" s="10"/>
      <c r="E27" s="10"/>
      <c r="F27" s="10"/>
      <c r="G27" s="10"/>
      <c r="H27" s="10"/>
      <c r="I27" s="10"/>
      <c r="M27" s="14"/>
      <c r="V27" s="5"/>
    </row>
    <row r="28" spans="1:26" ht="15.75" customHeight="1">
      <c r="A28" s="1"/>
      <c r="B28" s="9"/>
      <c r="C28" s="10"/>
      <c r="D28" s="10"/>
      <c r="E28" s="10"/>
      <c r="F28" s="10"/>
      <c r="G28" s="10"/>
      <c r="H28" s="10"/>
      <c r="I28" s="10"/>
      <c r="M28" s="14"/>
      <c r="V28" s="5"/>
    </row>
    <row r="29" spans="1:26" ht="15.75" customHeight="1">
      <c r="A29" s="1"/>
      <c r="B29" s="9"/>
      <c r="C29" s="10"/>
      <c r="D29" s="10"/>
      <c r="E29" s="10"/>
      <c r="F29" s="10"/>
      <c r="G29" s="10"/>
      <c r="H29" s="10"/>
      <c r="I29" s="10"/>
      <c r="M29" s="14"/>
      <c r="V29" s="5"/>
    </row>
    <row r="30" spans="1:26" ht="15.75" customHeight="1">
      <c r="A30" s="1"/>
      <c r="B30" s="9"/>
      <c r="C30" s="10"/>
      <c r="D30" s="10"/>
      <c r="E30" s="10"/>
      <c r="F30" s="10"/>
      <c r="G30" s="10"/>
      <c r="H30" s="10"/>
      <c r="I30" s="10"/>
      <c r="M30" s="14"/>
      <c r="X30" s="27"/>
    </row>
    <row r="31" spans="1:26" ht="15.75" customHeight="1">
      <c r="A31" s="1"/>
      <c r="B31" s="26"/>
      <c r="C31" s="10"/>
      <c r="D31" s="10"/>
      <c r="E31" s="10"/>
      <c r="F31" s="10"/>
      <c r="G31" s="10"/>
      <c r="H31" s="10"/>
      <c r="I31" s="10"/>
      <c r="M31" s="14"/>
    </row>
    <row r="32" spans="1:26" ht="15.75" customHeight="1">
      <c r="A32" s="1"/>
      <c r="B32" s="26"/>
      <c r="C32" s="10"/>
      <c r="D32" s="10"/>
      <c r="E32" s="10"/>
      <c r="F32" s="10"/>
      <c r="H32" s="25"/>
      <c r="I32" s="25"/>
    </row>
    <row r="33" spans="1:10" ht="15.75" customHeight="1">
      <c r="A33" s="1"/>
      <c r="B33" s="26"/>
      <c r="C33" s="10"/>
      <c r="D33" s="10"/>
      <c r="E33" s="10"/>
    </row>
    <row r="34" spans="1:10" ht="15.75" customHeight="1">
      <c r="A34" s="1"/>
      <c r="B34" s="26"/>
      <c r="C34" s="10"/>
      <c r="D34" s="10"/>
      <c r="E34" s="10"/>
    </row>
    <row r="35" spans="1:10" ht="15.75" customHeight="1">
      <c r="A35" s="1"/>
      <c r="B35" s="26"/>
      <c r="C35" s="10"/>
      <c r="D35" s="10"/>
      <c r="E35" s="10"/>
    </row>
    <row r="36" spans="1:10" ht="15.75" customHeight="1">
      <c r="A36" s="1"/>
      <c r="B36" s="15"/>
      <c r="C36" s="12"/>
      <c r="D36" s="12"/>
      <c r="E36" s="12"/>
      <c r="F36" s="12"/>
      <c r="G36" s="12"/>
      <c r="H36" s="12"/>
      <c r="I36" s="12"/>
    </row>
    <row r="37" spans="1:10" ht="15.75" customHeight="1">
      <c r="A37" s="1"/>
      <c r="B37" s="9"/>
      <c r="C37" s="12"/>
      <c r="D37" s="12"/>
      <c r="E37" s="12"/>
      <c r="F37" s="12"/>
      <c r="G37" s="12"/>
      <c r="H37" s="12"/>
      <c r="I37" s="12"/>
    </row>
    <row r="38" spans="1:10" ht="15.75" customHeight="1">
      <c r="A38" s="1"/>
      <c r="B38" s="9"/>
      <c r="C38" s="9"/>
      <c r="D38" s="9"/>
      <c r="E38" s="9"/>
      <c r="F38" s="9"/>
      <c r="G38" s="9"/>
      <c r="H38" s="9"/>
      <c r="I38" s="9"/>
      <c r="J38" s="12"/>
    </row>
    <row r="39" spans="1:10" ht="15.75" customHeight="1">
      <c r="A39" s="28"/>
      <c r="B39" s="16"/>
      <c r="C39" s="17"/>
      <c r="D39" s="17"/>
      <c r="E39" s="17"/>
      <c r="F39" s="17"/>
      <c r="G39" s="17"/>
      <c r="H39" s="17"/>
      <c r="I39" s="17"/>
    </row>
    <row r="40" spans="1:10" ht="15.75" customHeight="1">
      <c r="A40" s="29"/>
      <c r="B40" s="16"/>
      <c r="C40" s="17"/>
      <c r="D40" s="17"/>
      <c r="E40" s="17"/>
      <c r="F40" s="17"/>
      <c r="G40" s="60"/>
      <c r="H40" s="17"/>
      <c r="I40" s="17"/>
    </row>
    <row r="41" spans="1:10" ht="15.75" customHeight="1">
      <c r="A41" s="19"/>
      <c r="B41" s="10"/>
      <c r="C41" s="10"/>
      <c r="D41" s="10"/>
      <c r="E41" s="10"/>
      <c r="F41" s="10"/>
      <c r="H41" s="25"/>
      <c r="I41" s="25"/>
    </row>
    <row r="42" spans="1:10" ht="15.75" customHeight="1">
      <c r="A42" s="10"/>
      <c r="B42" s="10"/>
      <c r="C42" s="10"/>
      <c r="D42" s="10"/>
      <c r="E42" s="10"/>
      <c r="H42" s="25"/>
      <c r="I42" s="25"/>
    </row>
    <row r="43" spans="1:10" ht="15.75" customHeight="1">
      <c r="A43" s="21"/>
      <c r="B43" s="10"/>
      <c r="C43" s="10"/>
      <c r="D43" s="10"/>
      <c r="E43" s="10"/>
      <c r="H43" s="25"/>
      <c r="I43" s="25"/>
    </row>
    <row r="44" spans="1:10" ht="15.75" customHeight="1">
      <c r="A44" s="21"/>
      <c r="B44" s="10"/>
      <c r="C44" s="10"/>
      <c r="D44" s="10"/>
      <c r="E44" s="10"/>
      <c r="F44" s="10"/>
      <c r="H44" s="21"/>
      <c r="I44" s="21"/>
    </row>
    <row r="45" spans="1:10" ht="15.75" customHeight="1">
      <c r="A45" s="21"/>
      <c r="B45" s="10"/>
      <c r="C45" s="10"/>
      <c r="D45" s="10"/>
      <c r="E45" s="10"/>
      <c r="F45" s="10"/>
      <c r="G45" s="21"/>
      <c r="H45" s="21"/>
      <c r="I45" s="21"/>
    </row>
    <row r="46" spans="1:10" ht="15.75" customHeight="1">
      <c r="A46" s="1"/>
      <c r="B46" s="26"/>
      <c r="C46" s="10"/>
      <c r="D46" s="10"/>
      <c r="E46" s="10"/>
      <c r="F46" s="10"/>
      <c r="G46" s="26"/>
      <c r="H46" s="9"/>
      <c r="I46" s="9"/>
    </row>
    <row r="47" spans="1:10" ht="15.75" customHeight="1">
      <c r="A47" s="1"/>
      <c r="B47" s="26"/>
      <c r="D47" s="10"/>
      <c r="E47" s="10"/>
      <c r="F47" s="10"/>
      <c r="G47" s="26"/>
      <c r="H47" s="9"/>
      <c r="I47" s="9"/>
    </row>
    <row r="48" spans="1:10" ht="15.75" customHeight="1">
      <c r="A48" s="1"/>
      <c r="B48" s="9"/>
      <c r="C48" s="10"/>
      <c r="D48" s="10"/>
      <c r="E48" s="10"/>
      <c r="F48" s="10"/>
      <c r="G48" s="10"/>
      <c r="H48" s="10"/>
      <c r="I48" s="10"/>
    </row>
    <row r="49" spans="1:10" ht="15.75" customHeight="1">
      <c r="A49" s="21"/>
      <c r="C49" s="10"/>
      <c r="D49" s="10"/>
      <c r="E49" s="10"/>
      <c r="F49" s="10"/>
      <c r="G49" s="10"/>
      <c r="H49" s="10"/>
      <c r="I49" s="10"/>
      <c r="J49" s="10"/>
    </row>
    <row r="50" spans="1:10" ht="15.75" customHeight="1">
      <c r="A50" s="21"/>
      <c r="C50" s="10"/>
      <c r="D50" s="10"/>
      <c r="E50" s="10"/>
      <c r="F50" s="10"/>
      <c r="G50" s="10"/>
      <c r="H50" s="10"/>
      <c r="I50" s="10"/>
    </row>
    <row r="51" spans="1:10" ht="15.75" customHeight="1">
      <c r="A51" s="21"/>
      <c r="C51" s="10"/>
      <c r="D51" s="10"/>
      <c r="E51" s="10"/>
      <c r="F51" s="10"/>
      <c r="G51" s="10"/>
      <c r="H51" s="10"/>
      <c r="I51" s="10"/>
    </row>
    <row r="52" spans="1:10" ht="15.75" customHeight="1">
      <c r="A52" s="21"/>
      <c r="B52" s="10"/>
      <c r="C52" s="10"/>
      <c r="D52" s="10"/>
      <c r="E52" s="10"/>
      <c r="F52" s="10"/>
      <c r="G52" s="10"/>
      <c r="H52" s="10"/>
      <c r="I52" s="10"/>
    </row>
    <row r="53" spans="1:10" ht="15.75" customHeight="1">
      <c r="A53" s="21"/>
      <c r="B53" s="10"/>
      <c r="C53" s="10"/>
      <c r="D53" s="10"/>
      <c r="E53" s="10"/>
      <c r="F53" s="10"/>
      <c r="G53" s="10"/>
      <c r="H53" s="10"/>
      <c r="I53" s="10"/>
    </row>
    <row r="54" spans="1:10" ht="15.75" customHeight="1">
      <c r="A54" s="21"/>
      <c r="B54" s="10"/>
      <c r="C54" s="10"/>
      <c r="D54" s="10"/>
      <c r="E54" s="10"/>
      <c r="F54" s="10"/>
      <c r="G54" s="10"/>
      <c r="H54" s="10"/>
      <c r="I54" s="10"/>
    </row>
    <row r="55" spans="1:10" ht="15.75" customHeight="1">
      <c r="A55" s="21"/>
      <c r="B55" s="10"/>
      <c r="C55" s="10"/>
      <c r="D55" s="10"/>
      <c r="E55" s="10"/>
      <c r="F55" s="10"/>
      <c r="G55" s="10"/>
      <c r="H55" s="10"/>
      <c r="I55" s="10"/>
    </row>
    <row r="56" spans="1:10" ht="15.75" customHeight="1">
      <c r="A56" s="21"/>
      <c r="B56" s="10"/>
      <c r="C56" s="10"/>
      <c r="D56" s="10"/>
      <c r="E56" s="10"/>
      <c r="F56" s="10"/>
      <c r="G56" s="10"/>
      <c r="H56" s="10"/>
      <c r="I56" s="10"/>
    </row>
    <row r="57" spans="1:10" ht="15.75" customHeight="1">
      <c r="A57" s="21"/>
      <c r="B57" s="10"/>
      <c r="C57" s="10"/>
      <c r="D57" s="10"/>
      <c r="E57" s="10"/>
      <c r="F57" s="10"/>
      <c r="G57" s="10"/>
      <c r="H57" s="10"/>
      <c r="I57" s="10"/>
    </row>
    <row r="58" spans="1:10" ht="15.75" customHeight="1">
      <c r="A58" s="1"/>
      <c r="B58" s="26"/>
      <c r="C58" s="10"/>
      <c r="D58" s="10"/>
      <c r="E58" s="10"/>
      <c r="F58" s="10"/>
      <c r="G58" s="26"/>
      <c r="H58" s="9"/>
      <c r="I58" s="9"/>
    </row>
    <row r="59" spans="1:10" ht="15.75" customHeight="1">
      <c r="A59" s="1"/>
      <c r="B59" s="15"/>
      <c r="C59" s="10"/>
      <c r="D59" s="10"/>
      <c r="E59" s="10"/>
      <c r="F59" s="10"/>
      <c r="G59" s="10"/>
      <c r="H59" s="10"/>
      <c r="I59" s="10"/>
    </row>
    <row r="60" spans="1:10" ht="15.75" customHeight="1">
      <c r="A60" s="1"/>
      <c r="B60" s="9"/>
      <c r="C60" s="10"/>
      <c r="D60" s="10"/>
      <c r="E60" s="10"/>
      <c r="F60" s="10"/>
      <c r="G60" s="10"/>
      <c r="H60" s="10"/>
      <c r="I60" s="10"/>
    </row>
    <row r="61" spans="1:10" ht="15.75" customHeight="1">
      <c r="A61" s="61"/>
      <c r="B61" s="62"/>
      <c r="C61" s="63"/>
      <c r="D61" s="63"/>
      <c r="E61" s="64"/>
      <c r="F61" s="63"/>
      <c r="G61" s="65"/>
      <c r="H61" s="65"/>
      <c r="I61" s="65"/>
    </row>
    <row r="62" spans="1:10" ht="15.75" customHeight="1">
      <c r="A62" s="66"/>
      <c r="B62" s="62"/>
      <c r="C62" s="63"/>
      <c r="D62" s="63"/>
      <c r="E62" s="63"/>
      <c r="F62" s="63"/>
      <c r="G62" s="63"/>
      <c r="H62" s="63"/>
      <c r="I62" s="63"/>
    </row>
    <row r="63" spans="1:10" ht="15.75" customHeight="1">
      <c r="A63" s="21"/>
      <c r="B63" s="10"/>
      <c r="C63" s="10"/>
      <c r="D63" s="10"/>
      <c r="E63" s="10"/>
      <c r="F63" s="10"/>
      <c r="G63" s="10"/>
      <c r="H63" s="10"/>
      <c r="I63" s="10"/>
    </row>
    <row r="64" spans="1:10" ht="15.75" customHeight="1">
      <c r="A64" s="10"/>
      <c r="B64" s="10"/>
      <c r="C64" s="10"/>
      <c r="D64" s="10"/>
      <c r="E64" s="10"/>
      <c r="F64" s="10"/>
      <c r="G64" s="10"/>
      <c r="H64" s="10"/>
      <c r="I64" s="10"/>
    </row>
    <row r="65" spans="1:9" ht="15.75" customHeight="1">
      <c r="A65" s="10"/>
      <c r="B65" s="10"/>
      <c r="C65" s="10"/>
      <c r="D65" s="10"/>
      <c r="E65" s="10"/>
      <c r="F65" s="10"/>
      <c r="G65" s="10"/>
      <c r="H65" s="10"/>
      <c r="I65" s="10"/>
    </row>
    <row r="66" spans="1:9" ht="15.75" customHeight="1">
      <c r="A66" s="9"/>
      <c r="B66" s="15"/>
      <c r="C66" s="15"/>
      <c r="D66" s="9"/>
      <c r="E66" s="15"/>
      <c r="F66" s="10"/>
      <c r="G66" s="9"/>
      <c r="H66" s="9"/>
      <c r="I66" s="9"/>
    </row>
    <row r="67" spans="1:9" ht="15.75" customHeight="1">
      <c r="A67" s="9"/>
      <c r="B67" s="9"/>
      <c r="C67" s="67"/>
      <c r="D67" s="9"/>
      <c r="E67" s="67"/>
      <c r="F67" s="10"/>
      <c r="G67" s="9"/>
      <c r="H67" s="9"/>
      <c r="I67" s="9"/>
    </row>
    <row r="68" spans="1:9" ht="15.75" customHeight="1">
      <c r="A68" s="61"/>
      <c r="B68" s="62"/>
      <c r="C68" s="63"/>
      <c r="D68" s="63"/>
      <c r="E68" s="63"/>
      <c r="F68" s="63"/>
      <c r="G68" s="65"/>
      <c r="H68" s="65"/>
      <c r="I68" s="65"/>
    </row>
    <row r="69" spans="1:9" ht="15.75" customHeight="1">
      <c r="A69" s="66"/>
      <c r="B69" s="62"/>
      <c r="C69" s="63"/>
      <c r="D69" s="63"/>
      <c r="E69" s="63"/>
      <c r="F69" s="63"/>
      <c r="G69" s="63"/>
      <c r="H69" s="63"/>
      <c r="I69" s="63"/>
    </row>
    <row r="70" spans="1:9" ht="15.75" customHeight="1">
      <c r="A70" s="21"/>
      <c r="B70" s="10"/>
      <c r="C70" s="10"/>
      <c r="D70" s="10"/>
      <c r="E70" s="10"/>
      <c r="F70" s="10"/>
      <c r="G70" s="10"/>
      <c r="H70" s="10"/>
      <c r="I70" s="10"/>
    </row>
    <row r="71" spans="1:9" ht="15.75" customHeight="1">
      <c r="A71" s="10"/>
      <c r="B71" s="10"/>
      <c r="C71" s="10"/>
      <c r="D71" s="10"/>
      <c r="E71" s="10"/>
      <c r="F71" s="10"/>
      <c r="G71" s="10"/>
      <c r="H71" s="10"/>
      <c r="I71" s="10"/>
    </row>
    <row r="72" spans="1:9" ht="15.75" customHeight="1">
      <c r="A72" s="10"/>
      <c r="B72" s="10"/>
      <c r="C72" s="10"/>
      <c r="D72" s="10"/>
      <c r="E72" s="10"/>
      <c r="F72" s="10"/>
      <c r="G72" s="10"/>
      <c r="H72" s="10"/>
      <c r="I72" s="10"/>
    </row>
    <row r="73" spans="1:9" ht="15.75" customHeight="1">
      <c r="A73" s="9"/>
      <c r="B73" s="15"/>
      <c r="C73" s="10"/>
      <c r="D73" s="15"/>
      <c r="E73" s="10"/>
      <c r="F73" s="10"/>
      <c r="G73" s="9"/>
      <c r="H73" s="9"/>
      <c r="I73" s="9"/>
    </row>
    <row r="74" spans="1:9" ht="15.75" customHeight="1">
      <c r="A74" s="10"/>
      <c r="B74" s="10"/>
      <c r="C74" s="10"/>
      <c r="D74" s="10"/>
      <c r="E74" s="10"/>
      <c r="F74" s="10"/>
      <c r="G74" s="10"/>
      <c r="H74" s="10"/>
      <c r="I74" s="10"/>
    </row>
    <row r="75" spans="1:9" ht="15.75" customHeight="1">
      <c r="A75" s="2"/>
      <c r="B75" s="3"/>
      <c r="C75" s="4"/>
      <c r="D75" s="4"/>
      <c r="E75" s="4"/>
      <c r="F75" s="4"/>
      <c r="G75" s="4"/>
      <c r="H75" s="4"/>
      <c r="I75" s="4"/>
    </row>
    <row r="76" spans="1:9" ht="15.75" customHeight="1">
      <c r="A76" s="6"/>
      <c r="B76" s="6"/>
      <c r="C76" s="7"/>
      <c r="D76" s="7"/>
      <c r="E76" s="7"/>
      <c r="F76" s="7"/>
      <c r="G76" s="7"/>
      <c r="H76" s="7"/>
      <c r="I76" s="7"/>
    </row>
    <row r="77" spans="1:9" ht="15.75" customHeight="1">
      <c r="A77" s="8"/>
      <c r="B77" s="9"/>
      <c r="C77" s="10"/>
      <c r="D77" s="10"/>
      <c r="E77" s="10"/>
      <c r="F77" s="10"/>
      <c r="G77" s="10"/>
      <c r="H77" s="10"/>
      <c r="I77" s="10"/>
    </row>
    <row r="78" spans="1:9" ht="15.75" customHeight="1">
      <c r="A78" s="8"/>
      <c r="B78" s="9"/>
      <c r="C78" s="12"/>
      <c r="D78" s="12"/>
      <c r="E78" s="12"/>
      <c r="F78" s="12"/>
      <c r="G78" s="10"/>
      <c r="H78" s="10"/>
      <c r="I78" s="10"/>
    </row>
    <row r="79" spans="1:9" ht="15.75" customHeight="1">
      <c r="A79" s="8"/>
      <c r="B79" s="9"/>
      <c r="C79" s="10"/>
      <c r="E79" s="10"/>
      <c r="F79" s="10"/>
      <c r="G79" s="10"/>
      <c r="H79" s="10"/>
      <c r="I79" s="10"/>
    </row>
    <row r="80" spans="1:9" ht="15.75" customHeight="1">
      <c r="A80" s="8"/>
      <c r="B80" s="9"/>
      <c r="C80" s="10"/>
      <c r="D80" s="10"/>
      <c r="E80" s="10"/>
      <c r="F80" s="10"/>
      <c r="G80" s="10"/>
      <c r="H80" s="10"/>
      <c r="I80" s="10"/>
    </row>
    <row r="81" spans="1:11" ht="15.75" customHeight="1">
      <c r="A81" s="8"/>
      <c r="B81" s="9"/>
      <c r="C81" s="10"/>
      <c r="D81" s="10"/>
      <c r="E81" s="10"/>
      <c r="F81" s="10"/>
      <c r="G81" s="10"/>
      <c r="H81" s="10"/>
      <c r="I81" s="10"/>
    </row>
    <row r="82" spans="1:11" ht="15.75" customHeight="1">
      <c r="A82" s="1"/>
      <c r="B82" s="15"/>
      <c r="C82" s="15"/>
      <c r="D82" s="15"/>
      <c r="E82" s="15"/>
      <c r="F82" s="15"/>
      <c r="G82" s="15"/>
      <c r="H82" s="15"/>
      <c r="I82" s="15"/>
    </row>
    <row r="83" spans="1:11" ht="15.75" customHeight="1">
      <c r="A83" s="21"/>
      <c r="B83" s="21"/>
      <c r="C83" s="10"/>
      <c r="D83" s="10"/>
      <c r="E83" s="10"/>
      <c r="F83" s="10"/>
    </row>
    <row r="84" spans="1:11" ht="15.75" customHeight="1">
      <c r="A84" s="21"/>
      <c r="B84" s="21"/>
      <c r="D84" s="10"/>
      <c r="E84" s="10"/>
      <c r="G84" s="10"/>
      <c r="H84" s="10"/>
    </row>
    <row r="85" spans="1:11" ht="15.75" customHeight="1">
      <c r="A85" s="10"/>
      <c r="B85" s="27"/>
      <c r="C85" s="27"/>
      <c r="D85" s="27"/>
      <c r="E85" s="27"/>
      <c r="F85" s="11"/>
      <c r="G85" s="10"/>
      <c r="H85" s="10"/>
    </row>
    <row r="86" spans="1:11" ht="15.75" customHeight="1">
      <c r="A86" s="30"/>
      <c r="B86" s="10"/>
      <c r="C86" s="10"/>
      <c r="D86" s="10"/>
      <c r="E86" s="10"/>
      <c r="F86" s="10"/>
      <c r="G86" s="10"/>
      <c r="H86" s="10"/>
      <c r="J86" s="14"/>
    </row>
    <row r="87" spans="1:11" ht="15.75" customHeight="1">
      <c r="A87" s="30"/>
      <c r="B87" s="10"/>
      <c r="C87" s="10"/>
      <c r="D87" s="10"/>
      <c r="E87" s="10"/>
      <c r="F87" s="10"/>
      <c r="H87" s="10"/>
    </row>
    <row r="88" spans="1:11" ht="15.75" customHeight="1">
      <c r="A88" s="30"/>
      <c r="B88" s="10"/>
      <c r="C88" s="10"/>
      <c r="D88" s="10"/>
      <c r="F88" s="31"/>
      <c r="G88" s="10"/>
      <c r="H88" s="10"/>
      <c r="J88" s="14"/>
    </row>
    <row r="89" spans="1:11" ht="15.75" customHeight="1">
      <c r="A89" s="30"/>
      <c r="B89" s="10"/>
      <c r="C89" s="10"/>
      <c r="D89" s="10"/>
      <c r="E89" s="10"/>
      <c r="F89" s="10"/>
      <c r="G89" s="10"/>
      <c r="H89" s="10"/>
    </row>
    <row r="90" spans="1:11" ht="15.75" customHeight="1">
      <c r="A90" s="8"/>
      <c r="B90" s="10"/>
      <c r="C90" s="10"/>
      <c r="D90" s="10"/>
      <c r="E90" s="10"/>
      <c r="F90" s="31"/>
      <c r="G90" s="10"/>
      <c r="H90" s="10"/>
      <c r="I90" s="32"/>
    </row>
    <row r="91" spans="1:11" ht="15.75" customHeight="1">
      <c r="A91" s="8"/>
      <c r="B91" s="10"/>
      <c r="C91" s="10"/>
      <c r="D91" s="10"/>
      <c r="E91" s="10"/>
      <c r="F91" s="10"/>
      <c r="G91" s="10"/>
      <c r="H91" s="10"/>
      <c r="I91" s="32"/>
    </row>
    <row r="92" spans="1:11" ht="15.75" customHeight="1">
      <c r="A92" s="71"/>
      <c r="B92" s="72"/>
      <c r="C92" s="73"/>
      <c r="D92" s="74"/>
      <c r="G92" s="33"/>
      <c r="H92" s="34"/>
      <c r="I92" s="32"/>
    </row>
    <row r="93" spans="1:11" ht="15.75" customHeight="1">
      <c r="B93" s="14"/>
      <c r="C93" s="36"/>
      <c r="D93" s="37"/>
      <c r="G93" s="10"/>
      <c r="H93" s="8"/>
      <c r="K93" s="14"/>
    </row>
    <row r="94" spans="1:11" ht="15.75" customHeight="1">
      <c r="B94" s="14"/>
      <c r="C94" s="38"/>
      <c r="D94" s="39"/>
      <c r="E94" s="22"/>
      <c r="G94" s="10"/>
      <c r="H94" s="8"/>
      <c r="K94" s="14"/>
    </row>
    <row r="95" spans="1:11" ht="15.75" customHeight="1">
      <c r="B95" s="14"/>
      <c r="C95" s="38"/>
      <c r="D95" s="39"/>
      <c r="E95" s="22"/>
      <c r="G95" s="10"/>
      <c r="H95" s="8"/>
      <c r="K95" s="14"/>
    </row>
    <row r="96" spans="1:11" ht="15.75" customHeight="1">
      <c r="B96" s="14"/>
      <c r="C96" s="38"/>
      <c r="D96" s="39"/>
      <c r="E96" s="22"/>
      <c r="G96" s="10"/>
      <c r="H96" s="8"/>
      <c r="K96" s="14"/>
    </row>
    <row r="97" spans="2:11" ht="15.75" customHeight="1">
      <c r="B97" s="14"/>
      <c r="C97" s="38"/>
      <c r="D97" s="39"/>
      <c r="G97" s="10"/>
      <c r="H97" s="8"/>
      <c r="K97" s="14"/>
    </row>
    <row r="98" spans="2:11" ht="15.75" customHeight="1">
      <c r="B98" s="14"/>
      <c r="C98" s="38"/>
      <c r="D98" s="39"/>
      <c r="E98" s="75"/>
      <c r="F98" s="74"/>
      <c r="G98" s="10"/>
      <c r="H98" s="8"/>
      <c r="K98" s="14"/>
    </row>
    <row r="99" spans="2:11" ht="15.75" customHeight="1">
      <c r="B99" s="14"/>
      <c r="C99" s="42"/>
      <c r="D99" s="43"/>
      <c r="E99" s="44"/>
      <c r="F99" s="45"/>
      <c r="G99" s="10"/>
      <c r="H99" s="8"/>
      <c r="K99" s="14"/>
    </row>
    <row r="100" spans="2:11" ht="15.75" customHeight="1">
      <c r="B100" s="14"/>
      <c r="C100" s="46"/>
      <c r="F100" s="27"/>
      <c r="G100" s="10"/>
      <c r="H100" s="8"/>
      <c r="K100" s="14"/>
    </row>
    <row r="101" spans="2:11" ht="15.75" customHeight="1">
      <c r="B101" s="14"/>
      <c r="C101" s="47"/>
      <c r="F101" s="27"/>
      <c r="G101" s="10"/>
      <c r="H101" s="8"/>
      <c r="K101" s="14"/>
    </row>
    <row r="102" spans="2:11" ht="15.75" customHeight="1">
      <c r="B102" s="14"/>
      <c r="C102" s="14"/>
      <c r="F102" s="27"/>
      <c r="G102" s="10"/>
      <c r="H102" s="8"/>
      <c r="K102" s="14"/>
    </row>
    <row r="103" spans="2:11" ht="15.75" customHeight="1">
      <c r="B103" s="14"/>
      <c r="C103" s="48"/>
      <c r="F103" s="27"/>
      <c r="G103" s="10"/>
      <c r="H103" s="8"/>
      <c r="K103" s="14"/>
    </row>
    <row r="104" spans="2:11" ht="15.75" customHeight="1">
      <c r="B104" s="14"/>
      <c r="F104" s="27"/>
      <c r="G104" s="49"/>
      <c r="H104" s="8"/>
      <c r="K104" s="14"/>
    </row>
    <row r="105" spans="2:11" ht="15.75" customHeight="1">
      <c r="B105" s="14"/>
      <c r="F105" s="27"/>
      <c r="G105" s="14"/>
      <c r="H105" s="8"/>
      <c r="K105" s="14"/>
    </row>
    <row r="106" spans="2:11" ht="15.75" customHeight="1">
      <c r="B106" s="14"/>
      <c r="C106" s="33"/>
      <c r="D106" s="32"/>
      <c r="F106" s="27"/>
      <c r="G106" s="33"/>
      <c r="H106" s="8"/>
      <c r="K106" s="14"/>
    </row>
    <row r="107" spans="2:11" ht="15.75" customHeight="1">
      <c r="B107" s="14"/>
      <c r="C107" s="47"/>
      <c r="D107" s="32"/>
      <c r="E107" s="14"/>
      <c r="G107" s="51"/>
      <c r="H107" s="8"/>
      <c r="K107" s="14"/>
    </row>
    <row r="108" spans="2:11" ht="15.75" customHeight="1">
      <c r="B108" s="14"/>
      <c r="C108" s="14"/>
      <c r="D108" s="32"/>
      <c r="E108" s="14"/>
      <c r="F108" s="14"/>
      <c r="G108" s="51"/>
      <c r="H108" s="8"/>
      <c r="K108" s="14"/>
    </row>
    <row r="109" spans="2:11" ht="15.75" customHeight="1">
      <c r="B109" s="14"/>
      <c r="C109" s="14"/>
      <c r="D109" s="32"/>
      <c r="E109" s="14"/>
      <c r="F109" s="14"/>
      <c r="G109" s="51"/>
      <c r="H109" s="8"/>
      <c r="K109" s="14"/>
    </row>
    <row r="110" spans="2:11" ht="15.75" customHeight="1">
      <c r="B110" s="14"/>
      <c r="C110" s="14"/>
      <c r="D110" s="32"/>
      <c r="E110" s="14"/>
      <c r="F110" s="14"/>
      <c r="G110" s="51"/>
      <c r="H110" s="8"/>
      <c r="K110" s="14"/>
    </row>
    <row r="111" spans="2:11" ht="15.75" customHeight="1">
      <c r="B111" s="14"/>
      <c r="C111" s="14"/>
      <c r="D111" s="32"/>
      <c r="E111" s="14"/>
      <c r="F111" s="14"/>
      <c r="G111" s="51"/>
      <c r="H111" s="8"/>
      <c r="K111" s="14"/>
    </row>
    <row r="112" spans="2:11" ht="15.75" customHeight="1">
      <c r="B112" s="14"/>
      <c r="C112" s="14"/>
      <c r="D112" s="32"/>
      <c r="E112" s="14"/>
      <c r="F112" s="14"/>
      <c r="G112" s="51"/>
      <c r="H112" s="8"/>
      <c r="K112" s="14"/>
    </row>
    <row r="113" spans="2:11" ht="15.75" customHeight="1">
      <c r="B113" s="14"/>
      <c r="C113" s="14"/>
      <c r="D113" s="32"/>
      <c r="E113" s="14"/>
      <c r="F113" s="14"/>
      <c r="G113" s="51"/>
      <c r="H113" s="8"/>
      <c r="K113" s="14"/>
    </row>
    <row r="114" spans="2:11" ht="15.75" customHeight="1">
      <c r="B114" s="14"/>
      <c r="C114" s="14"/>
      <c r="D114" s="32"/>
      <c r="E114" s="14"/>
      <c r="F114" s="14"/>
      <c r="G114" s="51"/>
      <c r="H114" s="8"/>
      <c r="K114" s="14"/>
    </row>
    <row r="115" spans="2:11" ht="15.75" customHeight="1">
      <c r="B115" s="14"/>
      <c r="C115" s="14"/>
      <c r="D115" s="32"/>
      <c r="E115" s="14"/>
      <c r="F115" s="14"/>
      <c r="G115" s="51"/>
      <c r="H115" s="8"/>
      <c r="K115" s="14"/>
    </row>
    <row r="116" spans="2:11" ht="15.75" customHeight="1">
      <c r="B116" s="14"/>
      <c r="C116" s="14"/>
      <c r="D116" s="32"/>
      <c r="E116" s="14"/>
      <c r="F116" s="14"/>
      <c r="G116" s="51"/>
      <c r="H116" s="8"/>
      <c r="K116" s="14"/>
    </row>
    <row r="117" spans="2:11" ht="15.75" customHeight="1">
      <c r="B117" s="14"/>
      <c r="C117" s="14"/>
      <c r="D117" s="32"/>
      <c r="E117" s="14"/>
      <c r="F117" s="14"/>
      <c r="G117" s="51"/>
      <c r="H117" s="8"/>
      <c r="K117" s="14"/>
    </row>
    <row r="118" spans="2:11" ht="15.75" customHeight="1">
      <c r="B118" s="14"/>
      <c r="C118" s="14"/>
      <c r="D118" s="32"/>
      <c r="E118" s="14"/>
      <c r="F118" s="14"/>
      <c r="G118" s="51"/>
      <c r="H118" s="8"/>
      <c r="K118" s="14"/>
    </row>
    <row r="119" spans="2:11" ht="15.75" customHeight="1">
      <c r="B119" s="14"/>
      <c r="C119" s="14"/>
      <c r="D119" s="32"/>
      <c r="E119" s="14"/>
      <c r="F119" s="14"/>
      <c r="G119" s="51"/>
      <c r="H119" s="8"/>
      <c r="K119" s="14"/>
    </row>
    <row r="120" spans="2:11" ht="15.75" customHeight="1">
      <c r="B120" s="14"/>
      <c r="C120" s="14"/>
      <c r="D120" s="32"/>
      <c r="E120" s="14"/>
      <c r="F120" s="14"/>
      <c r="G120" s="51"/>
      <c r="H120" s="8"/>
      <c r="K120" s="14"/>
    </row>
    <row r="121" spans="2:11" ht="15.75" customHeight="1">
      <c r="B121" s="14"/>
      <c r="C121" s="14"/>
      <c r="D121" s="32"/>
      <c r="E121" s="14"/>
      <c r="F121" s="14"/>
      <c r="G121" s="51"/>
      <c r="H121" s="8"/>
      <c r="K121" s="14"/>
    </row>
    <row r="122" spans="2:11" ht="15.75" customHeight="1">
      <c r="B122" s="14"/>
      <c r="C122" s="14"/>
      <c r="D122" s="32"/>
      <c r="E122" s="14"/>
      <c r="F122" s="14"/>
      <c r="G122" s="51"/>
      <c r="H122" s="8"/>
      <c r="K122" s="14"/>
    </row>
    <row r="123" spans="2:11" ht="15.75" customHeight="1">
      <c r="B123" s="14"/>
      <c r="C123" s="14"/>
      <c r="D123" s="32"/>
      <c r="E123" s="14"/>
      <c r="F123" s="14"/>
      <c r="G123" s="51"/>
      <c r="H123" s="8"/>
      <c r="K123" s="14"/>
    </row>
    <row r="124" spans="2:11" ht="15.75" customHeight="1">
      <c r="B124" s="14"/>
      <c r="C124" s="14"/>
      <c r="D124" s="32"/>
      <c r="E124" s="14"/>
      <c r="F124" s="14"/>
      <c r="G124" s="51"/>
      <c r="H124" s="8"/>
      <c r="K124" s="14"/>
    </row>
    <row r="125" spans="2:11" ht="15.75" customHeight="1">
      <c r="B125" s="14"/>
      <c r="C125" s="14"/>
      <c r="D125" s="32"/>
      <c r="E125" s="14"/>
      <c r="F125" s="14"/>
      <c r="G125" s="51"/>
      <c r="H125" s="8"/>
      <c r="K125" s="14"/>
    </row>
    <row r="126" spans="2:11" ht="15.75" customHeight="1">
      <c r="B126" s="14"/>
      <c r="C126" s="14"/>
      <c r="D126" s="32"/>
      <c r="E126" s="14"/>
      <c r="F126" s="14"/>
      <c r="G126" s="51"/>
      <c r="H126" s="8"/>
      <c r="K126" s="14"/>
    </row>
    <row r="127" spans="2:11" ht="15.75" customHeight="1">
      <c r="B127" s="14"/>
      <c r="C127" s="14"/>
      <c r="D127" s="32"/>
      <c r="E127" s="14"/>
      <c r="F127" s="14"/>
      <c r="G127" s="51"/>
      <c r="H127" s="8"/>
      <c r="K127" s="14"/>
    </row>
    <row r="128" spans="2:11" ht="15.75" customHeight="1">
      <c r="B128" s="14"/>
      <c r="C128" s="14"/>
      <c r="D128" s="32"/>
      <c r="E128" s="14"/>
      <c r="F128" s="14"/>
      <c r="G128" s="51"/>
      <c r="H128" s="8"/>
      <c r="K128" s="14"/>
    </row>
    <row r="129" spans="2:11" ht="15.75" customHeight="1">
      <c r="B129" s="14"/>
      <c r="C129" s="14"/>
      <c r="D129" s="32"/>
      <c r="E129" s="14"/>
      <c r="F129" s="14"/>
      <c r="G129" s="51"/>
      <c r="H129" s="8"/>
      <c r="K129" s="14"/>
    </row>
    <row r="130" spans="2:11" ht="15.75" customHeight="1">
      <c r="B130" s="48"/>
      <c r="C130" s="14"/>
      <c r="D130" s="32"/>
      <c r="E130" s="14"/>
      <c r="F130" s="14"/>
      <c r="G130" s="51"/>
      <c r="H130" s="8"/>
      <c r="K130" s="14"/>
    </row>
    <row r="131" spans="2:11" ht="15.75" customHeight="1">
      <c r="C131" s="14"/>
      <c r="D131" s="32"/>
      <c r="E131" s="14"/>
      <c r="F131" s="14"/>
      <c r="G131" s="51"/>
      <c r="H131" s="8"/>
      <c r="K131" s="14"/>
    </row>
    <row r="132" spans="2:11" ht="15.75" customHeight="1">
      <c r="C132" s="14"/>
      <c r="D132" s="32"/>
      <c r="E132" s="14"/>
      <c r="F132" s="14"/>
      <c r="G132" s="51"/>
      <c r="H132" s="8"/>
      <c r="K132" s="14"/>
    </row>
    <row r="133" spans="2:11" ht="15.75" customHeight="1">
      <c r="C133" s="14"/>
      <c r="D133" s="32"/>
      <c r="E133" s="14"/>
      <c r="F133" s="14"/>
      <c r="G133" s="51"/>
      <c r="H133" s="8"/>
      <c r="K133" s="14"/>
    </row>
    <row r="134" spans="2:11" ht="15.75" customHeight="1">
      <c r="C134" s="14"/>
      <c r="D134" s="32"/>
      <c r="E134" s="14"/>
      <c r="F134" s="14"/>
      <c r="G134" s="51"/>
      <c r="H134" s="8"/>
      <c r="K134" s="14"/>
    </row>
    <row r="135" spans="2:11" ht="15.75" customHeight="1">
      <c r="C135" s="14"/>
      <c r="D135" s="32"/>
      <c r="E135" s="14"/>
      <c r="F135" s="14"/>
      <c r="G135" s="51"/>
      <c r="H135" s="8"/>
      <c r="K135" s="14"/>
    </row>
    <row r="136" spans="2:11" ht="15.75" customHeight="1">
      <c r="C136" s="14"/>
      <c r="D136" s="32"/>
      <c r="E136" s="14"/>
      <c r="F136" s="14"/>
      <c r="G136" s="51"/>
      <c r="H136" s="8"/>
      <c r="K136" s="14"/>
    </row>
    <row r="137" spans="2:11" ht="15.75" customHeight="1">
      <c r="C137" s="14"/>
      <c r="D137" s="32"/>
      <c r="E137" s="14"/>
      <c r="F137" s="14"/>
      <c r="G137" s="51"/>
      <c r="H137" s="8"/>
      <c r="K137" s="14"/>
    </row>
    <row r="138" spans="2:11" ht="15.75" customHeight="1">
      <c r="C138" s="14"/>
      <c r="D138" s="32"/>
      <c r="E138" s="14"/>
      <c r="F138" s="14"/>
      <c r="G138" s="51"/>
      <c r="H138" s="8"/>
      <c r="K138" s="14"/>
    </row>
    <row r="139" spans="2:11" ht="15.75" customHeight="1">
      <c r="B139" s="22"/>
      <c r="C139" s="14"/>
      <c r="D139" s="32"/>
      <c r="E139" s="14"/>
      <c r="F139" s="14"/>
      <c r="G139" s="51"/>
      <c r="H139" s="8"/>
      <c r="K139" s="14"/>
    </row>
    <row r="140" spans="2:11" ht="15.75" customHeight="1">
      <c r="C140" s="14"/>
      <c r="D140" s="32"/>
      <c r="E140" s="14"/>
      <c r="F140" s="14"/>
      <c r="G140" s="51"/>
      <c r="H140" s="8"/>
      <c r="K140" s="14"/>
    </row>
    <row r="141" spans="2:11" ht="15.75" customHeight="1">
      <c r="C141" s="14"/>
      <c r="D141" s="32"/>
      <c r="E141" s="14"/>
      <c r="F141" s="14"/>
      <c r="G141" s="51"/>
      <c r="H141" s="8"/>
      <c r="K141" s="14"/>
    </row>
    <row r="142" spans="2:11" ht="15.75" customHeight="1">
      <c r="C142" s="14"/>
      <c r="D142" s="32"/>
      <c r="E142" s="14"/>
      <c r="F142" s="14"/>
      <c r="G142" s="51"/>
      <c r="H142" s="8"/>
      <c r="K142" s="14"/>
    </row>
    <row r="143" spans="2:11" ht="15.75" customHeight="1">
      <c r="B143" s="14"/>
      <c r="C143" s="14"/>
      <c r="D143" s="32"/>
      <c r="E143" s="14"/>
      <c r="F143" s="14"/>
      <c r="G143" s="51"/>
      <c r="H143" s="8"/>
      <c r="K143" s="14"/>
    </row>
    <row r="144" spans="2:11" ht="15.75" customHeight="1">
      <c r="B144" s="14"/>
      <c r="C144" s="14"/>
      <c r="D144" s="32"/>
      <c r="E144" s="14"/>
      <c r="F144" s="14"/>
      <c r="G144" s="51"/>
      <c r="H144" s="8"/>
      <c r="K144" s="14"/>
    </row>
    <row r="145" spans="1:11" ht="15.75" customHeight="1">
      <c r="B145" s="14"/>
      <c r="C145" s="14"/>
      <c r="D145" s="32"/>
      <c r="E145" s="14"/>
      <c r="F145" s="14"/>
      <c r="G145" s="51"/>
      <c r="H145" s="8"/>
      <c r="K145" s="14"/>
    </row>
    <row r="146" spans="1:11" ht="15.75" customHeight="1">
      <c r="B146" s="14"/>
      <c r="C146" s="22"/>
      <c r="H146" s="8"/>
    </row>
    <row r="147" spans="1:11" ht="15.75" customHeight="1">
      <c r="B147" s="14"/>
      <c r="E147" s="14"/>
    </row>
    <row r="148" spans="1:11" ht="15.75" customHeight="1">
      <c r="B148" s="14"/>
    </row>
    <row r="149" spans="1:11" ht="15.75" customHeight="1">
      <c r="B149" s="14"/>
      <c r="E149" s="14"/>
    </row>
    <row r="150" spans="1:11" ht="15.75" customHeight="1">
      <c r="B150" s="14"/>
    </row>
    <row r="151" spans="1:11" ht="15.75" customHeight="1">
      <c r="B151" s="14"/>
    </row>
    <row r="152" spans="1:11" ht="15.75" customHeight="1">
      <c r="B152" s="14"/>
      <c r="C152" s="22"/>
    </row>
    <row r="153" spans="1:11" ht="15.75" customHeight="1">
      <c r="B153" s="14"/>
    </row>
    <row r="154" spans="1:11" ht="15.75" customHeight="1">
      <c r="B154" s="14"/>
    </row>
    <row r="155" spans="1:11" ht="15.75" customHeight="1">
      <c r="B155" s="14"/>
    </row>
    <row r="156" spans="1:11" ht="15.75" customHeight="1">
      <c r="B156" s="14"/>
    </row>
    <row r="157" spans="1:11" ht="15.75" customHeight="1">
      <c r="A157" s="22"/>
      <c r="B157" s="14"/>
    </row>
    <row r="158" spans="1:11" ht="15.75" customHeight="1">
      <c r="A158" s="22"/>
      <c r="B158" s="14"/>
    </row>
    <row r="159" spans="1:11" ht="15.75" customHeight="1">
      <c r="A159" s="53"/>
      <c r="B159" s="14"/>
    </row>
    <row r="160" spans="1:11" ht="15.75" customHeight="1">
      <c r="A160" s="53"/>
      <c r="B160" s="14"/>
    </row>
    <row r="161" spans="1:2" ht="15.75" customHeight="1">
      <c r="A161" s="53"/>
      <c r="B161" s="14"/>
    </row>
    <row r="162" spans="1:2" ht="15.75" customHeight="1">
      <c r="A162" s="53"/>
      <c r="B162" s="14"/>
    </row>
    <row r="163" spans="1:2" ht="15.75" customHeight="1">
      <c r="A163" s="53"/>
      <c r="B163" s="14"/>
    </row>
    <row r="164" spans="1:2" ht="15.75" customHeight="1">
      <c r="A164" s="53"/>
      <c r="B164" s="14"/>
    </row>
    <row r="165" spans="1:2" ht="15.75" customHeight="1">
      <c r="A165" s="53"/>
      <c r="B165" s="14"/>
    </row>
    <row r="166" spans="1:2" ht="15.75" customHeight="1">
      <c r="A166" s="53"/>
      <c r="B166" s="14"/>
    </row>
    <row r="167" spans="1:2" ht="15.75" customHeight="1">
      <c r="A167" s="53"/>
      <c r="B167" s="14"/>
    </row>
    <row r="168" spans="1:2" ht="15.75" customHeight="1">
      <c r="A168" s="53"/>
      <c r="B168" s="14"/>
    </row>
    <row r="169" spans="1:2" ht="15.75" customHeight="1">
      <c r="A169" s="53"/>
      <c r="B169" s="14"/>
    </row>
    <row r="170" spans="1:2" ht="15.75" customHeight="1">
      <c r="A170" s="53"/>
      <c r="B170" s="14"/>
    </row>
    <row r="171" spans="1:2" ht="15.75" customHeight="1">
      <c r="A171" s="53"/>
    </row>
    <row r="172" spans="1:2" ht="15.75" customHeight="1">
      <c r="A172" s="53"/>
      <c r="B172" s="14"/>
    </row>
    <row r="173" spans="1:2" ht="15.75" customHeight="1">
      <c r="A173" s="53"/>
    </row>
    <row r="174" spans="1:2" ht="15.75" customHeight="1">
      <c r="A174" s="53"/>
    </row>
    <row r="175" spans="1:2" ht="15.75" customHeight="1"/>
    <row r="176" spans="1:2" ht="15.75" customHeight="1"/>
    <row r="177" spans="1:1" ht="15.75" customHeight="1"/>
    <row r="178" spans="1:1" ht="15.75" customHeight="1"/>
    <row r="179" spans="1:1" ht="15.75" customHeight="1"/>
    <row r="180" spans="1:1" ht="15.75" customHeight="1"/>
    <row r="181" spans="1:1" ht="15.75" customHeight="1"/>
    <row r="182" spans="1:1" ht="15.75" customHeight="1"/>
    <row r="183" spans="1:1" ht="15.75" customHeight="1"/>
    <row r="184" spans="1:1" ht="15.75" customHeight="1"/>
    <row r="185" spans="1:1" ht="15.75" customHeight="1"/>
    <row r="186" spans="1:1" ht="15.75" customHeight="1"/>
    <row r="187" spans="1:1" ht="15.75" customHeight="1"/>
    <row r="188" spans="1:1" ht="15.75" customHeight="1">
      <c r="A188" s="53"/>
    </row>
    <row r="189" spans="1:1" ht="15.75" customHeight="1"/>
    <row r="190" spans="1:1" ht="15.75" customHeight="1"/>
    <row r="191" spans="1:1" ht="15.75" customHeight="1"/>
    <row r="192" spans="1:1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1:A12"/>
    <mergeCell ref="A92:B92"/>
    <mergeCell ref="C92:D92"/>
    <mergeCell ref="E98:F98"/>
  </mergeCells>
  <printOptions gridLines="1"/>
  <pageMargins left="0.7" right="0.7" top="0.75" bottom="0.75" header="0" footer="0"/>
  <pageSetup orientation="landscape"/>
  <rowBreaks count="2" manualBreakCount="2">
    <brk id="38" man="1"/>
    <brk id="7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0"/>
  <sheetViews>
    <sheetView workbookViewId="0"/>
  </sheetViews>
  <sheetFormatPr defaultColWidth="14.42578125" defaultRowHeight="15" customHeight="1"/>
  <cols>
    <col min="1" max="1" width="16.7109375" customWidth="1"/>
    <col min="3" max="3" width="16" customWidth="1"/>
    <col min="4" max="4" width="16.140625" customWidth="1"/>
    <col min="5" max="5" width="16.7109375" customWidth="1"/>
    <col min="6" max="6" width="13.28515625" customWidth="1"/>
    <col min="7" max="7" width="14.5703125" customWidth="1"/>
    <col min="9" max="9" width="14.140625" customWidth="1"/>
    <col min="10" max="10" width="12.85546875" customWidth="1"/>
    <col min="11" max="11" width="12.5703125" customWidth="1"/>
    <col min="12" max="12" width="8.7109375" customWidth="1"/>
    <col min="13" max="13" width="13.42578125" customWidth="1"/>
    <col min="14" max="26" width="8.7109375" customWidth="1"/>
  </cols>
  <sheetData>
    <row r="1" spans="1:26">
      <c r="A1" s="1"/>
      <c r="B1" s="1"/>
      <c r="C1" s="1"/>
      <c r="D1" s="1"/>
      <c r="E1" s="1"/>
      <c r="F1" s="1"/>
      <c r="G1" s="1"/>
    </row>
    <row r="2" spans="1:26">
      <c r="A2" s="2"/>
      <c r="B2" s="3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>
      <c r="A3" s="6"/>
      <c r="B3" s="6"/>
      <c r="C3" s="7"/>
      <c r="D3" s="7"/>
      <c r="E3" s="7"/>
      <c r="F3" s="7"/>
      <c r="G3" s="7"/>
      <c r="H3" s="7"/>
      <c r="I3" s="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>
      <c r="A4" s="8"/>
      <c r="B4" s="9"/>
      <c r="C4" s="10"/>
      <c r="D4" s="10"/>
      <c r="E4" s="10"/>
      <c r="F4" s="10"/>
      <c r="G4" s="10"/>
      <c r="H4" s="10"/>
      <c r="I4" s="10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>
      <c r="A5" s="8"/>
      <c r="B5" s="9"/>
      <c r="C5" s="12"/>
      <c r="D5" s="12"/>
      <c r="E5" s="12"/>
      <c r="F5" s="12"/>
      <c r="G5" s="10"/>
      <c r="H5" s="10"/>
      <c r="I5" s="10"/>
      <c r="J5" s="13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>
      <c r="A6" s="8"/>
      <c r="B6" s="9"/>
      <c r="C6" s="10"/>
      <c r="E6" s="10"/>
      <c r="F6" s="10"/>
      <c r="G6" s="10"/>
      <c r="H6" s="10"/>
      <c r="I6" s="10"/>
    </row>
    <row r="7" spans="1:26">
      <c r="A7" s="8"/>
      <c r="B7" s="9"/>
      <c r="C7" s="10"/>
      <c r="D7" s="10"/>
      <c r="E7" s="10"/>
      <c r="F7" s="10"/>
      <c r="G7" s="10"/>
      <c r="H7" s="10"/>
      <c r="I7" s="10"/>
      <c r="J7" s="14"/>
    </row>
    <row r="8" spans="1:26">
      <c r="A8" s="8"/>
      <c r="B8" s="9"/>
      <c r="C8" s="10"/>
      <c r="D8" s="10"/>
      <c r="E8" s="10"/>
      <c r="F8" s="10"/>
      <c r="G8" s="10"/>
      <c r="H8" s="10"/>
      <c r="I8" s="10"/>
      <c r="J8" s="14"/>
      <c r="V8" s="5"/>
      <c r="W8" s="5"/>
    </row>
    <row r="9" spans="1:26">
      <c r="A9" s="1"/>
      <c r="B9" s="15"/>
      <c r="C9" s="15"/>
      <c r="D9" s="15"/>
      <c r="E9" s="15"/>
      <c r="F9" s="15"/>
      <c r="G9" s="15"/>
      <c r="H9" s="15"/>
      <c r="I9" s="15"/>
      <c r="V9" s="5"/>
      <c r="W9" s="5"/>
    </row>
    <row r="10" spans="1:26">
      <c r="A10" s="1"/>
      <c r="B10" s="9"/>
      <c r="C10" s="9"/>
      <c r="D10" s="9"/>
      <c r="E10" s="9"/>
      <c r="F10" s="9"/>
      <c r="G10" s="9"/>
      <c r="H10" s="9"/>
      <c r="I10" s="9"/>
      <c r="J10" s="14"/>
      <c r="V10" s="5"/>
      <c r="W10" s="5"/>
    </row>
    <row r="11" spans="1:26">
      <c r="A11" s="69"/>
      <c r="B11" s="16"/>
      <c r="C11" s="17"/>
      <c r="D11" s="17"/>
      <c r="E11" s="17"/>
      <c r="F11" s="17"/>
      <c r="G11" s="17"/>
      <c r="H11" s="17"/>
      <c r="I11" s="17"/>
      <c r="V11" s="5"/>
      <c r="W11" s="5"/>
    </row>
    <row r="12" spans="1:26">
      <c r="A12" s="70"/>
      <c r="B12" s="16"/>
      <c r="C12" s="18"/>
      <c r="D12" s="18"/>
      <c r="E12" s="18"/>
      <c r="F12" s="18"/>
      <c r="G12" s="18"/>
      <c r="H12" s="18"/>
      <c r="I12" s="18"/>
      <c r="J12" s="14"/>
      <c r="V12" s="5"/>
      <c r="W12" s="5"/>
    </row>
    <row r="13" spans="1:26">
      <c r="A13" s="19"/>
      <c r="B13" s="9"/>
      <c r="C13" s="10"/>
      <c r="D13" s="10"/>
      <c r="E13" s="10"/>
      <c r="F13" s="10"/>
      <c r="G13" s="10"/>
      <c r="H13" s="10"/>
      <c r="I13" s="10"/>
      <c r="V13" s="5"/>
      <c r="W13" s="5"/>
    </row>
    <row r="14" spans="1:26">
      <c r="A14" s="20"/>
      <c r="B14" s="10"/>
      <c r="C14" s="10"/>
      <c r="D14" s="10"/>
      <c r="E14" s="10"/>
      <c r="F14" s="10"/>
      <c r="H14" s="10"/>
      <c r="I14" s="10"/>
      <c r="J14" s="14"/>
      <c r="V14" s="5"/>
      <c r="W14" s="5"/>
    </row>
    <row r="15" spans="1:26">
      <c r="A15" s="20"/>
      <c r="B15" s="10"/>
      <c r="C15" s="10"/>
      <c r="D15" s="10"/>
      <c r="E15" s="10"/>
      <c r="F15" s="10"/>
      <c r="V15" s="5"/>
      <c r="W15" s="5"/>
    </row>
    <row r="16" spans="1:26">
      <c r="A16" s="21"/>
      <c r="B16" s="10"/>
      <c r="C16" s="10"/>
      <c r="D16" s="10"/>
      <c r="E16" s="10"/>
      <c r="F16" s="10"/>
      <c r="G16" s="10"/>
      <c r="H16" s="10"/>
      <c r="I16" s="10"/>
      <c r="J16" s="14"/>
      <c r="V16" s="5"/>
      <c r="W16" s="5"/>
    </row>
    <row r="17" spans="1:26">
      <c r="A17" s="21"/>
      <c r="B17" s="10"/>
      <c r="C17" s="10"/>
      <c r="D17" s="10"/>
      <c r="E17" s="10"/>
      <c r="F17" s="10"/>
      <c r="G17" s="10"/>
      <c r="H17" s="10"/>
      <c r="I17" s="10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5"/>
      <c r="W17" s="5"/>
      <c r="X17" s="23"/>
      <c r="Y17" s="23"/>
      <c r="Z17" s="23"/>
    </row>
    <row r="18" spans="1:26">
      <c r="A18" s="21"/>
      <c r="B18" s="10"/>
      <c r="C18" s="10"/>
      <c r="D18" s="10"/>
      <c r="E18" s="10"/>
      <c r="F18" s="10"/>
      <c r="G18" s="10"/>
      <c r="H18" s="10"/>
      <c r="I18" s="10"/>
      <c r="J18" s="22"/>
      <c r="K18" s="22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5"/>
      <c r="W18" s="5"/>
      <c r="X18" s="23"/>
      <c r="Y18" s="23"/>
      <c r="Z18" s="23"/>
    </row>
    <row r="19" spans="1:26">
      <c r="A19" s="21"/>
      <c r="B19" s="10"/>
      <c r="C19" s="10"/>
      <c r="D19" s="10"/>
      <c r="E19" s="10"/>
      <c r="F19" s="10"/>
      <c r="G19" s="10"/>
      <c r="H19" s="10"/>
      <c r="I19" s="10"/>
      <c r="V19" s="5"/>
      <c r="W19" s="5"/>
    </row>
    <row r="20" spans="1:26">
      <c r="A20" s="21"/>
      <c r="B20" s="10"/>
      <c r="C20" s="10"/>
      <c r="D20" s="10"/>
      <c r="E20" s="10"/>
      <c r="G20" s="10"/>
      <c r="H20" s="10"/>
      <c r="I20" s="10"/>
      <c r="V20" s="5"/>
      <c r="W20" s="5"/>
    </row>
    <row r="21" spans="1:26" ht="15.75" customHeight="1">
      <c r="A21" s="21"/>
      <c r="B21" s="10"/>
      <c r="C21" s="10"/>
      <c r="D21" s="10"/>
      <c r="E21" s="10"/>
      <c r="F21" s="10"/>
      <c r="H21" s="24"/>
      <c r="I21" s="10"/>
      <c r="J21" s="25"/>
      <c r="K21" s="25"/>
      <c r="L21" s="25"/>
      <c r="V21" s="5"/>
      <c r="W21" s="5"/>
    </row>
    <row r="22" spans="1:26" ht="15.75" customHeight="1">
      <c r="A22" s="1"/>
      <c r="B22" s="26"/>
      <c r="C22" s="9"/>
      <c r="D22" s="9"/>
      <c r="E22" s="9"/>
      <c r="F22" s="9"/>
      <c r="G22" s="9"/>
      <c r="H22" s="9"/>
      <c r="I22" s="9"/>
      <c r="J22" s="10"/>
      <c r="K22" s="10"/>
      <c r="L22" s="10"/>
      <c r="V22" s="5"/>
      <c r="W22" s="5"/>
    </row>
    <row r="23" spans="1:26" ht="15.75" customHeight="1">
      <c r="A23" s="1"/>
      <c r="B23" s="26"/>
      <c r="C23" s="10"/>
      <c r="D23" s="10"/>
      <c r="E23" s="10"/>
      <c r="F23" s="10"/>
      <c r="G23" s="21"/>
      <c r="H23" s="21"/>
      <c r="I23" s="21"/>
      <c r="J23" s="10"/>
      <c r="K23" s="10"/>
      <c r="L23" s="10"/>
      <c r="V23" s="5"/>
      <c r="W23" s="5"/>
    </row>
    <row r="24" spans="1:26" ht="15.75" customHeight="1">
      <c r="A24" s="1"/>
      <c r="B24" s="9"/>
      <c r="C24" s="10"/>
      <c r="D24" s="10"/>
      <c r="E24" s="10"/>
      <c r="F24" s="10"/>
      <c r="G24" s="10"/>
      <c r="H24" s="10"/>
      <c r="I24" s="10"/>
      <c r="J24" s="14"/>
      <c r="K24" s="14"/>
      <c r="L24" s="14"/>
      <c r="M24" s="14"/>
      <c r="V24" s="5"/>
      <c r="W24" s="5"/>
    </row>
    <row r="25" spans="1:26" ht="15.75" customHeight="1">
      <c r="A25" s="1"/>
      <c r="B25" s="9"/>
      <c r="C25" s="10"/>
      <c r="D25" s="10"/>
      <c r="E25" s="10"/>
      <c r="F25" s="10"/>
      <c r="G25" s="10"/>
      <c r="H25" s="10"/>
      <c r="I25" s="10"/>
      <c r="J25" s="14"/>
      <c r="K25" s="14"/>
      <c r="L25" s="14"/>
      <c r="M25" s="14"/>
      <c r="V25" s="5"/>
      <c r="W25" s="5"/>
    </row>
    <row r="26" spans="1:26" ht="15.75" customHeight="1">
      <c r="A26" s="1"/>
      <c r="B26" s="9"/>
      <c r="C26" s="10"/>
      <c r="D26" s="10"/>
      <c r="E26" s="10"/>
      <c r="F26" s="10"/>
      <c r="G26" s="10"/>
      <c r="H26" s="10"/>
      <c r="I26" s="10"/>
      <c r="J26" s="14"/>
      <c r="K26" s="14"/>
      <c r="L26" s="14"/>
      <c r="M26" s="14"/>
      <c r="V26" s="5"/>
      <c r="W26" s="5"/>
    </row>
    <row r="27" spans="1:26" ht="15.75" customHeight="1">
      <c r="A27" s="1"/>
      <c r="B27" s="9"/>
      <c r="C27" s="10"/>
      <c r="D27" s="10"/>
      <c r="E27" s="10"/>
      <c r="F27" s="10"/>
      <c r="G27" s="10"/>
      <c r="H27" s="10"/>
      <c r="I27" s="10"/>
      <c r="M27" s="14"/>
      <c r="V27" s="5"/>
    </row>
    <row r="28" spans="1:26" ht="15.75" customHeight="1">
      <c r="A28" s="1"/>
      <c r="B28" s="9"/>
      <c r="C28" s="10"/>
      <c r="D28" s="10"/>
      <c r="E28" s="10"/>
      <c r="F28" s="10"/>
      <c r="G28" s="10"/>
      <c r="H28" s="10"/>
      <c r="I28" s="10"/>
      <c r="M28" s="14"/>
      <c r="V28" s="5"/>
    </row>
    <row r="29" spans="1:26" ht="15.75" customHeight="1">
      <c r="A29" s="1"/>
      <c r="B29" s="9"/>
      <c r="C29" s="10"/>
      <c r="D29" s="10"/>
      <c r="E29" s="10"/>
      <c r="F29" s="10"/>
      <c r="G29" s="10"/>
      <c r="H29" s="10"/>
      <c r="I29" s="10"/>
      <c r="M29" s="14"/>
      <c r="V29" s="5"/>
    </row>
    <row r="30" spans="1:26" ht="15.75" customHeight="1">
      <c r="A30" s="1"/>
      <c r="B30" s="9"/>
      <c r="C30" s="10"/>
      <c r="D30" s="10"/>
      <c r="E30" s="10"/>
      <c r="F30" s="10"/>
      <c r="G30" s="10"/>
      <c r="H30" s="10"/>
      <c r="I30" s="10"/>
      <c r="M30" s="14"/>
      <c r="X30" s="27"/>
    </row>
    <row r="31" spans="1:26" ht="15.75" customHeight="1">
      <c r="A31" s="1"/>
      <c r="B31" s="26"/>
      <c r="C31" s="10"/>
      <c r="D31" s="10"/>
      <c r="E31" s="10"/>
      <c r="F31" s="10"/>
      <c r="G31" s="10"/>
      <c r="H31" s="10"/>
      <c r="I31" s="10"/>
      <c r="M31" s="14"/>
    </row>
    <row r="32" spans="1:26" ht="15.75" customHeight="1">
      <c r="A32" s="1"/>
      <c r="B32" s="26"/>
      <c r="C32" s="10"/>
      <c r="D32" s="10"/>
      <c r="E32" s="10"/>
      <c r="F32" s="10"/>
      <c r="H32" s="25"/>
      <c r="I32" s="25"/>
    </row>
    <row r="33" spans="1:10" ht="15.75" customHeight="1">
      <c r="A33" s="1"/>
      <c r="B33" s="26"/>
      <c r="C33" s="10"/>
      <c r="D33" s="10"/>
      <c r="E33" s="10"/>
    </row>
    <row r="34" spans="1:10" ht="15.75" customHeight="1">
      <c r="A34" s="1"/>
      <c r="B34" s="26"/>
      <c r="C34" s="10"/>
      <c r="D34" s="10"/>
      <c r="E34" s="10"/>
    </row>
    <row r="35" spans="1:10" ht="15.75" customHeight="1">
      <c r="A35" s="1"/>
      <c r="B35" s="26"/>
      <c r="C35" s="10"/>
      <c r="D35" s="10"/>
      <c r="E35" s="10"/>
    </row>
    <row r="36" spans="1:10" ht="15.75" customHeight="1">
      <c r="A36" s="1"/>
      <c r="B36" s="15"/>
      <c r="C36" s="12"/>
      <c r="D36" s="12"/>
      <c r="E36" s="12"/>
      <c r="F36" s="12"/>
      <c r="G36" s="12"/>
      <c r="H36" s="12"/>
      <c r="I36" s="12"/>
    </row>
    <row r="37" spans="1:10" ht="15.75" customHeight="1">
      <c r="A37" s="1"/>
      <c r="B37" s="9"/>
      <c r="C37" s="12"/>
      <c r="D37" s="12"/>
      <c r="E37" s="12"/>
      <c r="F37" s="12"/>
      <c r="G37" s="12"/>
      <c r="H37" s="12"/>
      <c r="I37" s="12"/>
    </row>
    <row r="38" spans="1:10" ht="15.75" customHeight="1">
      <c r="A38" s="1"/>
      <c r="B38" s="9"/>
      <c r="C38" s="9"/>
      <c r="D38" s="9"/>
      <c r="E38" s="9"/>
      <c r="F38" s="9"/>
      <c r="G38" s="9"/>
      <c r="H38" s="9"/>
      <c r="I38" s="9"/>
      <c r="J38" s="12"/>
    </row>
    <row r="39" spans="1:10" ht="15.75" customHeight="1">
      <c r="A39" s="28"/>
      <c r="B39" s="16"/>
      <c r="C39" s="17"/>
      <c r="D39" s="17"/>
      <c r="E39" s="17"/>
      <c r="F39" s="17"/>
      <c r="G39" s="17"/>
      <c r="H39" s="17"/>
      <c r="I39" s="17"/>
    </row>
    <row r="40" spans="1:10" ht="15.75" customHeight="1">
      <c r="A40" s="29"/>
      <c r="B40" s="16"/>
      <c r="C40" s="17"/>
      <c r="D40" s="17"/>
      <c r="E40" s="17"/>
      <c r="F40" s="17"/>
      <c r="G40" s="60"/>
      <c r="H40" s="17"/>
      <c r="I40" s="17"/>
    </row>
    <row r="41" spans="1:10" ht="15.75" customHeight="1">
      <c r="A41" s="19"/>
      <c r="B41" s="10"/>
      <c r="C41" s="10"/>
      <c r="D41" s="10"/>
      <c r="E41" s="10"/>
      <c r="F41" s="10"/>
      <c r="H41" s="25"/>
      <c r="I41" s="25"/>
    </row>
    <row r="42" spans="1:10" ht="15.75" customHeight="1">
      <c r="A42" s="10"/>
      <c r="B42" s="10"/>
      <c r="C42" s="10"/>
      <c r="D42" s="10"/>
      <c r="E42" s="10"/>
      <c r="H42" s="25"/>
      <c r="I42" s="25"/>
    </row>
    <row r="43" spans="1:10" ht="15.75" customHeight="1">
      <c r="A43" s="21"/>
      <c r="B43" s="10"/>
      <c r="C43" s="10"/>
      <c r="D43" s="10"/>
      <c r="E43" s="10"/>
      <c r="H43" s="25"/>
      <c r="I43" s="25"/>
    </row>
    <row r="44" spans="1:10" ht="15.75" customHeight="1">
      <c r="A44" s="21"/>
      <c r="B44" s="10"/>
      <c r="C44" s="10"/>
      <c r="D44" s="10"/>
      <c r="E44" s="10"/>
      <c r="F44" s="10"/>
      <c r="H44" s="21"/>
      <c r="I44" s="21"/>
    </row>
    <row r="45" spans="1:10" ht="15.75" customHeight="1">
      <c r="A45" s="21"/>
      <c r="B45" s="10"/>
      <c r="C45" s="10"/>
      <c r="D45" s="10"/>
      <c r="E45" s="10"/>
      <c r="F45" s="10"/>
      <c r="G45" s="21"/>
      <c r="H45" s="21"/>
      <c r="I45" s="21"/>
    </row>
    <row r="46" spans="1:10" ht="15.75" customHeight="1">
      <c r="A46" s="1"/>
      <c r="B46" s="26"/>
      <c r="C46" s="10"/>
      <c r="D46" s="10"/>
      <c r="E46" s="10"/>
      <c r="F46" s="10"/>
      <c r="G46" s="26"/>
      <c r="H46" s="9"/>
      <c r="I46" s="9"/>
    </row>
    <row r="47" spans="1:10" ht="15.75" customHeight="1">
      <c r="A47" s="1"/>
      <c r="B47" s="26"/>
      <c r="D47" s="10"/>
      <c r="E47" s="10"/>
      <c r="F47" s="10"/>
      <c r="G47" s="26"/>
      <c r="H47" s="9"/>
      <c r="I47" s="9"/>
    </row>
    <row r="48" spans="1:10" ht="15.75" customHeight="1">
      <c r="A48" s="1"/>
      <c r="B48" s="9"/>
      <c r="C48" s="10"/>
      <c r="D48" s="10"/>
      <c r="E48" s="10"/>
      <c r="F48" s="10"/>
      <c r="G48" s="10"/>
      <c r="H48" s="10"/>
      <c r="I48" s="10"/>
    </row>
    <row r="49" spans="1:10" ht="15.75" customHeight="1">
      <c r="A49" s="21"/>
      <c r="C49" s="10"/>
      <c r="D49" s="10"/>
      <c r="E49" s="10"/>
      <c r="F49" s="10"/>
      <c r="G49" s="10"/>
      <c r="H49" s="10"/>
      <c r="I49" s="10"/>
      <c r="J49" s="10"/>
    </row>
    <row r="50" spans="1:10" ht="15.75" customHeight="1">
      <c r="A50" s="21"/>
      <c r="C50" s="10"/>
      <c r="D50" s="10"/>
      <c r="E50" s="10"/>
      <c r="F50" s="10"/>
      <c r="G50" s="10"/>
      <c r="H50" s="10"/>
      <c r="I50" s="10"/>
    </row>
    <row r="51" spans="1:10" ht="15.75" customHeight="1">
      <c r="A51" s="21"/>
      <c r="C51" s="10"/>
      <c r="D51" s="10"/>
      <c r="E51" s="10"/>
      <c r="F51" s="10"/>
      <c r="G51" s="10"/>
      <c r="H51" s="10"/>
      <c r="I51" s="10"/>
    </row>
    <row r="52" spans="1:10" ht="15.75" customHeight="1">
      <c r="A52" s="21"/>
      <c r="B52" s="10"/>
      <c r="C52" s="10"/>
      <c r="D52" s="10"/>
      <c r="E52" s="10"/>
      <c r="F52" s="10"/>
      <c r="G52" s="10"/>
      <c r="H52" s="10"/>
      <c r="I52" s="10"/>
    </row>
    <row r="53" spans="1:10" ht="15.75" customHeight="1">
      <c r="A53" s="21"/>
      <c r="B53" s="10"/>
      <c r="C53" s="10"/>
      <c r="D53" s="10"/>
      <c r="E53" s="10"/>
      <c r="F53" s="10"/>
      <c r="G53" s="10"/>
      <c r="H53" s="10"/>
      <c r="I53" s="10"/>
    </row>
    <row r="54" spans="1:10" ht="15.75" customHeight="1">
      <c r="A54" s="21"/>
      <c r="B54" s="10"/>
      <c r="C54" s="10"/>
      <c r="D54" s="10"/>
      <c r="E54" s="10"/>
      <c r="F54" s="10"/>
      <c r="G54" s="10"/>
      <c r="H54" s="10"/>
      <c r="I54" s="10"/>
    </row>
    <row r="55" spans="1:10" ht="15.75" customHeight="1">
      <c r="A55" s="21"/>
      <c r="B55" s="10"/>
      <c r="C55" s="10"/>
      <c r="D55" s="10"/>
      <c r="E55" s="10"/>
      <c r="F55" s="10"/>
      <c r="G55" s="10"/>
      <c r="H55" s="10"/>
      <c r="I55" s="10"/>
    </row>
    <row r="56" spans="1:10" ht="15.75" customHeight="1">
      <c r="A56" s="21"/>
      <c r="B56" s="10"/>
      <c r="C56" s="10"/>
      <c r="D56" s="10"/>
      <c r="E56" s="10"/>
      <c r="F56" s="10"/>
      <c r="G56" s="10"/>
      <c r="H56" s="10"/>
      <c r="I56" s="10"/>
    </row>
    <row r="57" spans="1:10" ht="15.75" customHeight="1">
      <c r="A57" s="21"/>
      <c r="B57" s="10"/>
      <c r="C57" s="10"/>
      <c r="D57" s="10"/>
      <c r="E57" s="10"/>
      <c r="F57" s="10"/>
      <c r="G57" s="10"/>
      <c r="H57" s="10"/>
      <c r="I57" s="10"/>
    </row>
    <row r="58" spans="1:10" ht="15.75" customHeight="1">
      <c r="A58" s="1"/>
      <c r="B58" s="26"/>
      <c r="C58" s="10"/>
      <c r="D58" s="10"/>
      <c r="E58" s="10"/>
      <c r="F58" s="10"/>
      <c r="G58" s="26"/>
      <c r="H58" s="9"/>
      <c r="I58" s="9"/>
    </row>
    <row r="59" spans="1:10" ht="15.75" customHeight="1">
      <c r="A59" s="1"/>
      <c r="B59" s="15"/>
      <c r="C59" s="10"/>
      <c r="D59" s="10"/>
      <c r="E59" s="10"/>
      <c r="F59" s="10"/>
      <c r="G59" s="10"/>
      <c r="H59" s="10"/>
      <c r="I59" s="10"/>
    </row>
    <row r="60" spans="1:10" ht="15.75" customHeight="1">
      <c r="A60" s="1"/>
      <c r="B60" s="9"/>
      <c r="C60" s="10"/>
      <c r="D60" s="10"/>
      <c r="E60" s="10"/>
      <c r="F60" s="10"/>
      <c r="G60" s="10"/>
      <c r="H60" s="10"/>
      <c r="I60" s="10"/>
    </row>
    <row r="61" spans="1:10" ht="15.75" customHeight="1">
      <c r="A61" s="61"/>
      <c r="B61" s="62"/>
      <c r="C61" s="63"/>
      <c r="D61" s="63"/>
      <c r="E61" s="64"/>
      <c r="F61" s="63"/>
      <c r="G61" s="65"/>
      <c r="H61" s="65"/>
      <c r="I61" s="65"/>
    </row>
    <row r="62" spans="1:10" ht="15.75" customHeight="1">
      <c r="A62" s="66"/>
      <c r="B62" s="62"/>
      <c r="C62" s="63"/>
      <c r="D62" s="63"/>
      <c r="E62" s="63"/>
      <c r="F62" s="63"/>
      <c r="G62" s="63"/>
      <c r="H62" s="63"/>
      <c r="I62" s="63"/>
    </row>
    <row r="63" spans="1:10" ht="15.75" customHeight="1">
      <c r="A63" s="21"/>
      <c r="B63" s="10"/>
      <c r="C63" s="10"/>
      <c r="D63" s="10"/>
      <c r="E63" s="10"/>
      <c r="F63" s="10"/>
      <c r="G63" s="10"/>
      <c r="H63" s="10"/>
      <c r="I63" s="10"/>
    </row>
    <row r="64" spans="1:10" ht="15.75" customHeight="1">
      <c r="A64" s="10"/>
      <c r="B64" s="10"/>
      <c r="C64" s="10"/>
      <c r="D64" s="10"/>
      <c r="E64" s="10"/>
      <c r="F64" s="10"/>
      <c r="G64" s="10"/>
      <c r="H64" s="10"/>
      <c r="I64" s="10"/>
    </row>
    <row r="65" spans="1:9" ht="15.75" customHeight="1">
      <c r="A65" s="10"/>
      <c r="B65" s="10"/>
      <c r="C65" s="10"/>
      <c r="D65" s="10"/>
      <c r="E65" s="10"/>
      <c r="F65" s="10"/>
      <c r="G65" s="10"/>
      <c r="H65" s="10"/>
      <c r="I65" s="10"/>
    </row>
    <row r="66" spans="1:9" ht="15.75" customHeight="1">
      <c r="A66" s="9"/>
      <c r="B66" s="15"/>
      <c r="C66" s="15"/>
      <c r="D66" s="9"/>
      <c r="E66" s="15"/>
      <c r="F66" s="10"/>
      <c r="G66" s="9"/>
      <c r="H66" s="9"/>
      <c r="I66" s="9"/>
    </row>
    <row r="67" spans="1:9" ht="15.75" customHeight="1">
      <c r="A67" s="9"/>
      <c r="B67" s="9"/>
      <c r="C67" s="67"/>
      <c r="D67" s="9"/>
      <c r="E67" s="67"/>
      <c r="F67" s="10"/>
      <c r="G67" s="9"/>
      <c r="H67" s="9"/>
      <c r="I67" s="9"/>
    </row>
    <row r="68" spans="1:9" ht="15.75" customHeight="1">
      <c r="A68" s="61"/>
      <c r="B68" s="62"/>
      <c r="C68" s="63"/>
      <c r="D68" s="63"/>
      <c r="E68" s="63"/>
      <c r="F68" s="63"/>
      <c r="G68" s="65"/>
      <c r="H68" s="65"/>
      <c r="I68" s="65"/>
    </row>
    <row r="69" spans="1:9" ht="15.75" customHeight="1">
      <c r="A69" s="66"/>
      <c r="B69" s="62"/>
      <c r="C69" s="63"/>
      <c r="D69" s="63"/>
      <c r="E69" s="63"/>
      <c r="F69" s="63"/>
      <c r="G69" s="63"/>
      <c r="H69" s="63"/>
      <c r="I69" s="63"/>
    </row>
    <row r="70" spans="1:9" ht="15.75" customHeight="1">
      <c r="A70" s="21"/>
      <c r="B70" s="10"/>
      <c r="C70" s="10"/>
      <c r="D70" s="10"/>
      <c r="E70" s="10"/>
      <c r="F70" s="10"/>
      <c r="G70" s="10"/>
      <c r="H70" s="10"/>
      <c r="I70" s="10"/>
    </row>
    <row r="71" spans="1:9" ht="15.75" customHeight="1">
      <c r="A71" s="10"/>
      <c r="B71" s="10"/>
      <c r="C71" s="10"/>
      <c r="D71" s="10"/>
      <c r="E71" s="10"/>
      <c r="F71" s="10"/>
      <c r="G71" s="10"/>
      <c r="H71" s="10"/>
      <c r="I71" s="10"/>
    </row>
    <row r="72" spans="1:9" ht="15.75" customHeight="1">
      <c r="A72" s="10"/>
      <c r="B72" s="10"/>
      <c r="C72" s="10"/>
      <c r="D72" s="10"/>
      <c r="E72" s="10"/>
      <c r="F72" s="10"/>
      <c r="G72" s="10"/>
      <c r="H72" s="10"/>
      <c r="I72" s="10"/>
    </row>
    <row r="73" spans="1:9" ht="15.75" customHeight="1">
      <c r="A73" s="9"/>
      <c r="B73" s="15"/>
      <c r="C73" s="10"/>
      <c r="D73" s="15"/>
      <c r="E73" s="10"/>
      <c r="F73" s="10"/>
      <c r="G73" s="9"/>
      <c r="H73" s="9"/>
      <c r="I73" s="9"/>
    </row>
    <row r="74" spans="1:9" ht="15.75" customHeight="1">
      <c r="A74" s="10"/>
      <c r="B74" s="10"/>
      <c r="C74" s="10"/>
      <c r="D74" s="10"/>
      <c r="E74" s="10"/>
      <c r="F74" s="10"/>
      <c r="G74" s="10"/>
      <c r="H74" s="10"/>
      <c r="I74" s="10"/>
    </row>
    <row r="75" spans="1:9" ht="15.75" customHeight="1">
      <c r="A75" s="2"/>
      <c r="B75" s="3"/>
      <c r="C75" s="4"/>
      <c r="D75" s="4"/>
      <c r="E75" s="4"/>
      <c r="F75" s="4"/>
      <c r="G75" s="4"/>
      <c r="H75" s="4"/>
      <c r="I75" s="4"/>
    </row>
    <row r="76" spans="1:9" ht="15.75" customHeight="1">
      <c r="A76" s="6"/>
      <c r="B76" s="6"/>
      <c r="C76" s="7"/>
      <c r="D76" s="7"/>
      <c r="E76" s="7"/>
      <c r="F76" s="7"/>
      <c r="G76" s="7"/>
      <c r="H76" s="7"/>
      <c r="I76" s="7"/>
    </row>
    <row r="77" spans="1:9" ht="15.75" customHeight="1">
      <c r="A77" s="8"/>
      <c r="B77" s="9"/>
      <c r="C77" s="10"/>
      <c r="D77" s="10"/>
      <c r="E77" s="10"/>
      <c r="F77" s="10"/>
      <c r="G77" s="10"/>
      <c r="H77" s="10"/>
      <c r="I77" s="10"/>
    </row>
    <row r="78" spans="1:9" ht="15.75" customHeight="1">
      <c r="A78" s="8"/>
      <c r="B78" s="9"/>
      <c r="C78" s="12"/>
      <c r="D78" s="12"/>
      <c r="E78" s="12"/>
      <c r="F78" s="12"/>
      <c r="G78" s="10"/>
      <c r="H78" s="10"/>
      <c r="I78" s="10"/>
    </row>
    <row r="79" spans="1:9" ht="15.75" customHeight="1">
      <c r="A79" s="8"/>
      <c r="B79" s="9"/>
      <c r="C79" s="10"/>
      <c r="E79" s="10"/>
      <c r="F79" s="10"/>
      <c r="G79" s="10"/>
      <c r="H79" s="10"/>
      <c r="I79" s="10"/>
    </row>
    <row r="80" spans="1:9" ht="15.75" customHeight="1">
      <c r="A80" s="8"/>
      <c r="B80" s="9"/>
      <c r="C80" s="10"/>
      <c r="D80" s="10"/>
      <c r="E80" s="10"/>
      <c r="F80" s="10"/>
      <c r="G80" s="10"/>
      <c r="H80" s="10"/>
      <c r="I80" s="10"/>
    </row>
    <row r="81" spans="1:11" ht="15.75" customHeight="1">
      <c r="A81" s="8"/>
      <c r="B81" s="9"/>
      <c r="C81" s="10"/>
      <c r="D81" s="10"/>
      <c r="E81" s="10"/>
      <c r="F81" s="10"/>
      <c r="G81" s="10"/>
      <c r="H81" s="10"/>
      <c r="I81" s="10"/>
    </row>
    <row r="82" spans="1:11" ht="15.75" customHeight="1">
      <c r="A82" s="1"/>
      <c r="B82" s="15"/>
      <c r="C82" s="15"/>
      <c r="D82" s="15"/>
      <c r="E82" s="15"/>
      <c r="F82" s="15"/>
      <c r="G82" s="15"/>
      <c r="H82" s="15"/>
      <c r="I82" s="15"/>
    </row>
    <row r="83" spans="1:11" ht="15.75" customHeight="1">
      <c r="A83" s="21"/>
      <c r="B83" s="21"/>
      <c r="C83" s="10"/>
      <c r="D83" s="10"/>
      <c r="E83" s="10"/>
      <c r="F83" s="10"/>
    </row>
    <row r="84" spans="1:11" ht="15.75" customHeight="1">
      <c r="A84" s="21"/>
      <c r="B84" s="21"/>
      <c r="D84" s="10"/>
      <c r="E84" s="10"/>
      <c r="G84" s="10"/>
      <c r="H84" s="10"/>
    </row>
    <row r="85" spans="1:11" ht="15.75" customHeight="1">
      <c r="A85" s="10"/>
      <c r="B85" s="27"/>
      <c r="C85" s="27"/>
      <c r="D85" s="27"/>
      <c r="E85" s="27"/>
      <c r="F85" s="11"/>
      <c r="G85" s="10"/>
      <c r="H85" s="10"/>
    </row>
    <row r="86" spans="1:11" ht="15.75" customHeight="1">
      <c r="A86" s="30"/>
      <c r="B86" s="10"/>
      <c r="C86" s="10"/>
      <c r="D86" s="10"/>
      <c r="E86" s="10"/>
      <c r="F86" s="10"/>
      <c r="G86" s="10"/>
      <c r="H86" s="10"/>
      <c r="J86" s="14"/>
    </row>
    <row r="87" spans="1:11" ht="15.75" customHeight="1">
      <c r="A87" s="30"/>
      <c r="B87" s="10"/>
      <c r="C87" s="10"/>
      <c r="D87" s="10"/>
      <c r="E87" s="10"/>
      <c r="F87" s="10"/>
      <c r="H87" s="10"/>
    </row>
    <row r="88" spans="1:11" ht="15.75" customHeight="1">
      <c r="A88" s="30"/>
      <c r="B88" s="10"/>
      <c r="C88" s="10"/>
      <c r="D88" s="10"/>
      <c r="F88" s="31"/>
      <c r="G88" s="10"/>
      <c r="H88" s="10"/>
      <c r="J88" s="14"/>
    </row>
    <row r="89" spans="1:11" ht="15.75" customHeight="1">
      <c r="A89" s="30"/>
      <c r="B89" s="10"/>
      <c r="C89" s="10"/>
      <c r="D89" s="10"/>
      <c r="E89" s="10"/>
      <c r="F89" s="10"/>
      <c r="G89" s="10"/>
      <c r="H89" s="10"/>
    </row>
    <row r="90" spans="1:11" ht="15.75" customHeight="1">
      <c r="A90" s="8"/>
      <c r="B90" s="10"/>
      <c r="C90" s="10"/>
      <c r="D90" s="10"/>
      <c r="E90" s="10"/>
      <c r="F90" s="31"/>
      <c r="G90" s="10"/>
      <c r="H90" s="10"/>
      <c r="I90" s="32"/>
    </row>
    <row r="91" spans="1:11" ht="15.75" customHeight="1">
      <c r="A91" s="8"/>
      <c r="B91" s="10"/>
      <c r="C91" s="10"/>
      <c r="D91" s="10"/>
      <c r="E91" s="10"/>
      <c r="F91" s="10"/>
      <c r="G91" s="10"/>
      <c r="H91" s="10"/>
      <c r="I91" s="32"/>
    </row>
    <row r="92" spans="1:11" ht="15.75" customHeight="1">
      <c r="A92" s="71"/>
      <c r="B92" s="72"/>
      <c r="C92" s="73"/>
      <c r="D92" s="74"/>
      <c r="G92" s="33"/>
      <c r="H92" s="34"/>
      <c r="I92" s="32"/>
    </row>
    <row r="93" spans="1:11" ht="15.75" customHeight="1">
      <c r="B93" s="14"/>
      <c r="C93" s="36"/>
      <c r="D93" s="37"/>
      <c r="G93" s="10"/>
      <c r="H93" s="8"/>
      <c r="K93" s="14"/>
    </row>
    <row r="94" spans="1:11" ht="15.75" customHeight="1">
      <c r="B94" s="14"/>
      <c r="C94" s="38"/>
      <c r="D94" s="39"/>
      <c r="E94" s="22"/>
      <c r="G94" s="10"/>
      <c r="H94" s="8"/>
      <c r="K94" s="14"/>
    </row>
    <row r="95" spans="1:11" ht="15.75" customHeight="1">
      <c r="B95" s="14"/>
      <c r="C95" s="38"/>
      <c r="D95" s="39"/>
      <c r="E95" s="22"/>
      <c r="G95" s="10"/>
      <c r="H95" s="8"/>
      <c r="K95" s="14"/>
    </row>
    <row r="96" spans="1:11" ht="15.75" customHeight="1">
      <c r="B96" s="14"/>
      <c r="C96" s="38"/>
      <c r="D96" s="39"/>
      <c r="E96" s="22"/>
      <c r="G96" s="10"/>
      <c r="H96" s="8"/>
      <c r="K96" s="14"/>
    </row>
    <row r="97" spans="2:11" ht="15.75" customHeight="1">
      <c r="B97" s="14"/>
      <c r="C97" s="38"/>
      <c r="D97" s="39"/>
      <c r="G97" s="10"/>
      <c r="H97" s="8"/>
      <c r="K97" s="14"/>
    </row>
    <row r="98" spans="2:11" ht="15.75" customHeight="1">
      <c r="B98" s="14"/>
      <c r="C98" s="38"/>
      <c r="D98" s="39"/>
      <c r="E98" s="75"/>
      <c r="F98" s="74"/>
      <c r="G98" s="10"/>
      <c r="H98" s="8"/>
      <c r="K98" s="14"/>
    </row>
    <row r="99" spans="2:11" ht="15.75" customHeight="1">
      <c r="B99" s="14"/>
      <c r="C99" s="42"/>
      <c r="D99" s="43"/>
      <c r="E99" s="44"/>
      <c r="F99" s="45"/>
      <c r="G99" s="10"/>
      <c r="H99" s="8"/>
      <c r="K99" s="14"/>
    </row>
    <row r="100" spans="2:11" ht="15.75" customHeight="1">
      <c r="B100" s="14"/>
      <c r="C100" s="46"/>
      <c r="F100" s="27"/>
      <c r="G100" s="10"/>
      <c r="H100" s="8"/>
      <c r="K100" s="14"/>
    </row>
    <row r="101" spans="2:11" ht="15.75" customHeight="1">
      <c r="B101" s="14"/>
      <c r="C101" s="47"/>
      <c r="F101" s="27"/>
      <c r="G101" s="10"/>
      <c r="H101" s="8"/>
      <c r="K101" s="14"/>
    </row>
    <row r="102" spans="2:11" ht="15.75" customHeight="1">
      <c r="B102" s="14"/>
      <c r="C102" s="14"/>
      <c r="F102" s="27"/>
      <c r="G102" s="10"/>
      <c r="H102" s="8"/>
      <c r="K102" s="14"/>
    </row>
    <row r="103" spans="2:11" ht="15.75" customHeight="1">
      <c r="B103" s="14"/>
      <c r="C103" s="48"/>
      <c r="F103" s="27"/>
      <c r="G103" s="10"/>
      <c r="H103" s="8"/>
      <c r="K103" s="14"/>
    </row>
    <row r="104" spans="2:11" ht="15.75" customHeight="1">
      <c r="B104" s="14"/>
      <c r="F104" s="27"/>
      <c r="G104" s="49"/>
      <c r="H104" s="8"/>
      <c r="K104" s="14"/>
    </row>
    <row r="105" spans="2:11" ht="15.75" customHeight="1">
      <c r="B105" s="14"/>
      <c r="F105" s="27"/>
      <c r="G105" s="14"/>
      <c r="H105" s="8"/>
      <c r="K105" s="14"/>
    </row>
    <row r="106" spans="2:11" ht="15.75" customHeight="1">
      <c r="B106" s="14"/>
      <c r="C106" s="33"/>
      <c r="D106" s="32"/>
      <c r="F106" s="27"/>
      <c r="G106" s="33"/>
      <c r="H106" s="8"/>
      <c r="K106" s="14"/>
    </row>
    <row r="107" spans="2:11" ht="15.75" customHeight="1">
      <c r="B107" s="14"/>
      <c r="C107" s="47"/>
      <c r="D107" s="32"/>
      <c r="E107" s="14"/>
      <c r="G107" s="51"/>
      <c r="H107" s="8"/>
      <c r="K107" s="14"/>
    </row>
    <row r="108" spans="2:11" ht="15.75" customHeight="1">
      <c r="B108" s="14"/>
      <c r="C108" s="14"/>
      <c r="D108" s="32"/>
      <c r="E108" s="14"/>
      <c r="F108" s="14"/>
      <c r="G108" s="51"/>
      <c r="H108" s="8"/>
      <c r="K108" s="14"/>
    </row>
    <row r="109" spans="2:11" ht="15.75" customHeight="1">
      <c r="B109" s="14"/>
      <c r="C109" s="14"/>
      <c r="D109" s="32"/>
      <c r="E109" s="14"/>
      <c r="F109" s="14"/>
      <c r="G109" s="51"/>
      <c r="H109" s="8"/>
      <c r="K109" s="14"/>
    </row>
    <row r="110" spans="2:11" ht="15.75" customHeight="1">
      <c r="B110" s="14"/>
      <c r="C110" s="14"/>
      <c r="D110" s="32"/>
      <c r="E110" s="14"/>
      <c r="F110" s="14"/>
      <c r="G110" s="51"/>
      <c r="H110" s="8"/>
      <c r="K110" s="14"/>
    </row>
    <row r="111" spans="2:11" ht="15.75" customHeight="1">
      <c r="B111" s="14"/>
      <c r="C111" s="14"/>
      <c r="D111" s="32"/>
      <c r="E111" s="14"/>
      <c r="F111" s="14"/>
      <c r="G111" s="51"/>
      <c r="H111" s="8"/>
      <c r="K111" s="14"/>
    </row>
    <row r="112" spans="2:11" ht="15.75" customHeight="1">
      <c r="B112" s="14"/>
      <c r="C112" s="14"/>
      <c r="D112" s="32"/>
      <c r="E112" s="14"/>
      <c r="F112" s="14"/>
      <c r="G112" s="51"/>
      <c r="H112" s="8"/>
      <c r="K112" s="14"/>
    </row>
    <row r="113" spans="2:11" ht="15.75" customHeight="1">
      <c r="B113" s="14"/>
      <c r="C113" s="14"/>
      <c r="D113" s="32"/>
      <c r="E113" s="14"/>
      <c r="F113" s="14"/>
      <c r="G113" s="51"/>
      <c r="H113" s="8"/>
      <c r="K113" s="14"/>
    </row>
    <row r="114" spans="2:11" ht="15.75" customHeight="1">
      <c r="B114" s="14"/>
      <c r="C114" s="14"/>
      <c r="D114" s="32"/>
      <c r="E114" s="14"/>
      <c r="F114" s="14"/>
      <c r="G114" s="51"/>
      <c r="H114" s="8"/>
      <c r="K114" s="14"/>
    </row>
    <row r="115" spans="2:11" ht="15.75" customHeight="1">
      <c r="B115" s="14"/>
      <c r="C115" s="14"/>
      <c r="D115" s="32"/>
      <c r="E115" s="14"/>
      <c r="F115" s="14"/>
      <c r="G115" s="51"/>
      <c r="H115" s="8"/>
      <c r="K115" s="14"/>
    </row>
    <row r="116" spans="2:11" ht="15.75" customHeight="1">
      <c r="B116" s="14"/>
      <c r="C116" s="14"/>
      <c r="D116" s="32"/>
      <c r="E116" s="14"/>
      <c r="F116" s="14"/>
      <c r="G116" s="51"/>
      <c r="H116" s="8"/>
      <c r="K116" s="14"/>
    </row>
    <row r="117" spans="2:11" ht="15.75" customHeight="1">
      <c r="B117" s="14"/>
      <c r="C117" s="14"/>
      <c r="D117" s="32"/>
      <c r="E117" s="14"/>
      <c r="F117" s="14"/>
      <c r="G117" s="51"/>
      <c r="H117" s="8"/>
      <c r="K117" s="14"/>
    </row>
    <row r="118" spans="2:11" ht="15.75" customHeight="1">
      <c r="B118" s="14"/>
      <c r="C118" s="14"/>
      <c r="D118" s="32"/>
      <c r="E118" s="14"/>
      <c r="F118" s="14"/>
      <c r="G118" s="51"/>
      <c r="H118" s="8"/>
      <c r="K118" s="14"/>
    </row>
    <row r="119" spans="2:11" ht="15.75" customHeight="1">
      <c r="B119" s="14"/>
      <c r="C119" s="14"/>
      <c r="D119" s="32"/>
      <c r="E119" s="14"/>
      <c r="F119" s="14"/>
      <c r="G119" s="51"/>
      <c r="H119" s="8"/>
      <c r="K119" s="14"/>
    </row>
    <row r="120" spans="2:11" ht="15.75" customHeight="1">
      <c r="B120" s="14"/>
      <c r="C120" s="14"/>
      <c r="D120" s="32"/>
      <c r="E120" s="14"/>
      <c r="F120" s="14"/>
      <c r="G120" s="51"/>
      <c r="H120" s="8"/>
      <c r="K120" s="14"/>
    </row>
    <row r="121" spans="2:11" ht="15.75" customHeight="1">
      <c r="B121" s="14"/>
      <c r="C121" s="14"/>
      <c r="D121" s="32"/>
      <c r="E121" s="14"/>
      <c r="F121" s="14"/>
      <c r="G121" s="51"/>
      <c r="H121" s="8"/>
      <c r="K121" s="14"/>
    </row>
    <row r="122" spans="2:11" ht="15.75" customHeight="1">
      <c r="B122" s="14"/>
      <c r="C122" s="14"/>
      <c r="D122" s="32"/>
      <c r="E122" s="14"/>
      <c r="F122" s="14"/>
      <c r="G122" s="51"/>
      <c r="H122" s="8"/>
      <c r="K122" s="14"/>
    </row>
    <row r="123" spans="2:11" ht="15.75" customHeight="1">
      <c r="B123" s="14"/>
      <c r="C123" s="14"/>
      <c r="D123" s="32"/>
      <c r="E123" s="14"/>
      <c r="F123" s="14"/>
      <c r="G123" s="51"/>
      <c r="H123" s="8"/>
      <c r="K123" s="14"/>
    </row>
    <row r="124" spans="2:11" ht="15.75" customHeight="1">
      <c r="B124" s="14"/>
      <c r="C124" s="14"/>
      <c r="D124" s="32"/>
      <c r="E124" s="14"/>
      <c r="F124" s="14"/>
      <c r="G124" s="51"/>
      <c r="H124" s="8"/>
      <c r="K124" s="14"/>
    </row>
    <row r="125" spans="2:11" ht="15.75" customHeight="1">
      <c r="B125" s="14"/>
      <c r="C125" s="14"/>
      <c r="D125" s="32"/>
      <c r="E125" s="14"/>
      <c r="F125" s="14"/>
      <c r="G125" s="51"/>
      <c r="H125" s="8"/>
      <c r="K125" s="14"/>
    </row>
    <row r="126" spans="2:11" ht="15.75" customHeight="1">
      <c r="B126" s="14"/>
      <c r="C126" s="14"/>
      <c r="D126" s="32"/>
      <c r="E126" s="14"/>
      <c r="F126" s="14"/>
      <c r="G126" s="51"/>
      <c r="H126" s="8"/>
      <c r="K126" s="14"/>
    </row>
    <row r="127" spans="2:11" ht="15.75" customHeight="1">
      <c r="B127" s="14"/>
      <c r="C127" s="14"/>
      <c r="D127" s="32"/>
      <c r="E127" s="14"/>
      <c r="F127" s="14"/>
      <c r="G127" s="51"/>
      <c r="H127" s="8"/>
      <c r="K127" s="14"/>
    </row>
    <row r="128" spans="2:11" ht="15.75" customHeight="1">
      <c r="B128" s="14"/>
      <c r="C128" s="14"/>
      <c r="D128" s="32"/>
      <c r="E128" s="14"/>
      <c r="F128" s="14"/>
      <c r="G128" s="51"/>
      <c r="H128" s="8"/>
      <c r="K128" s="14"/>
    </row>
    <row r="129" spans="2:11" ht="15.75" customHeight="1">
      <c r="B129" s="48"/>
      <c r="C129" s="14"/>
      <c r="D129" s="32"/>
      <c r="E129" s="14"/>
      <c r="F129" s="14"/>
      <c r="G129" s="51"/>
      <c r="H129" s="8"/>
      <c r="K129" s="14"/>
    </row>
    <row r="130" spans="2:11" ht="15.75" customHeight="1">
      <c r="C130" s="14"/>
      <c r="D130" s="32"/>
      <c r="E130" s="14"/>
      <c r="F130" s="14"/>
      <c r="G130" s="51"/>
      <c r="H130" s="8"/>
      <c r="K130" s="14"/>
    </row>
    <row r="131" spans="2:11" ht="15.75" customHeight="1">
      <c r="C131" s="14"/>
      <c r="D131" s="32"/>
      <c r="E131" s="14"/>
      <c r="F131" s="14"/>
      <c r="G131" s="51"/>
      <c r="H131" s="8"/>
      <c r="K131" s="14"/>
    </row>
    <row r="132" spans="2:11" ht="15.75" customHeight="1">
      <c r="C132" s="14"/>
      <c r="D132" s="32"/>
      <c r="E132" s="14"/>
      <c r="F132" s="14"/>
      <c r="G132" s="51"/>
      <c r="H132" s="8"/>
      <c r="K132" s="14"/>
    </row>
    <row r="133" spans="2:11" ht="15.75" customHeight="1">
      <c r="C133" s="14"/>
      <c r="D133" s="32"/>
      <c r="E133" s="14"/>
      <c r="F133" s="14"/>
      <c r="G133" s="51"/>
      <c r="H133" s="8"/>
      <c r="K133" s="14"/>
    </row>
    <row r="134" spans="2:11" ht="15.75" customHeight="1">
      <c r="C134" s="14"/>
      <c r="D134" s="32"/>
      <c r="E134" s="14"/>
      <c r="F134" s="14"/>
      <c r="G134" s="51"/>
      <c r="H134" s="8"/>
      <c r="K134" s="14"/>
    </row>
    <row r="135" spans="2:11" ht="15.75" customHeight="1">
      <c r="C135" s="14"/>
      <c r="D135" s="32"/>
      <c r="E135" s="14"/>
      <c r="F135" s="14"/>
      <c r="G135" s="51"/>
      <c r="H135" s="8"/>
      <c r="K135" s="14"/>
    </row>
    <row r="136" spans="2:11" ht="15.75" customHeight="1">
      <c r="C136" s="14"/>
      <c r="D136" s="32"/>
      <c r="E136" s="14"/>
      <c r="F136" s="14"/>
      <c r="G136" s="51"/>
      <c r="H136" s="8"/>
      <c r="K136" s="14"/>
    </row>
    <row r="137" spans="2:11" ht="15.75" customHeight="1">
      <c r="C137" s="14"/>
      <c r="D137" s="32"/>
      <c r="E137" s="14"/>
      <c r="F137" s="14"/>
      <c r="G137" s="51"/>
      <c r="H137" s="8"/>
      <c r="K137" s="14"/>
    </row>
    <row r="138" spans="2:11" ht="15.75" customHeight="1">
      <c r="B138" s="22"/>
      <c r="C138" s="14"/>
      <c r="D138" s="32"/>
      <c r="E138" s="14"/>
      <c r="F138" s="14"/>
      <c r="G138" s="51"/>
      <c r="H138" s="8"/>
      <c r="K138" s="14"/>
    </row>
    <row r="139" spans="2:11" ht="15.75" customHeight="1">
      <c r="C139" s="14"/>
      <c r="D139" s="32"/>
      <c r="E139" s="14"/>
      <c r="F139" s="14"/>
      <c r="G139" s="51"/>
      <c r="H139" s="8"/>
      <c r="K139" s="14"/>
    </row>
    <row r="140" spans="2:11" ht="15.75" customHeight="1">
      <c r="C140" s="14"/>
      <c r="D140" s="32"/>
      <c r="E140" s="14"/>
      <c r="F140" s="14"/>
      <c r="G140" s="51"/>
      <c r="H140" s="8"/>
      <c r="K140" s="14"/>
    </row>
    <row r="141" spans="2:11" ht="15.75" customHeight="1">
      <c r="C141" s="14"/>
      <c r="D141" s="32"/>
      <c r="E141" s="14"/>
      <c r="F141" s="14"/>
      <c r="G141" s="51"/>
      <c r="H141" s="8"/>
      <c r="K141" s="14"/>
    </row>
    <row r="142" spans="2:11" ht="15.75" customHeight="1">
      <c r="B142" s="14"/>
      <c r="C142" s="14"/>
      <c r="D142" s="32"/>
      <c r="E142" s="14"/>
      <c r="F142" s="14"/>
      <c r="G142" s="51"/>
      <c r="H142" s="8"/>
      <c r="K142" s="14"/>
    </row>
    <row r="143" spans="2:11" ht="15.75" customHeight="1">
      <c r="B143" s="14"/>
      <c r="C143" s="14"/>
      <c r="D143" s="32"/>
      <c r="E143" s="14"/>
      <c r="F143" s="14"/>
      <c r="G143" s="51"/>
      <c r="H143" s="8"/>
      <c r="K143" s="14"/>
    </row>
    <row r="144" spans="2:11" ht="15.75" customHeight="1">
      <c r="B144" s="14"/>
      <c r="C144" s="14"/>
      <c r="D144" s="32"/>
      <c r="E144" s="14"/>
      <c r="F144" s="14"/>
      <c r="G144" s="51"/>
      <c r="H144" s="8"/>
      <c r="K144" s="14"/>
    </row>
    <row r="145" spans="1:8" ht="15.75" customHeight="1">
      <c r="B145" s="14"/>
      <c r="C145" s="22"/>
      <c r="H145" s="8"/>
    </row>
    <row r="146" spans="1:8" ht="15.75" customHeight="1">
      <c r="B146" s="14"/>
      <c r="E146" s="14"/>
    </row>
    <row r="147" spans="1:8" ht="15.75" customHeight="1">
      <c r="B147" s="14"/>
    </row>
    <row r="148" spans="1:8" ht="15.75" customHeight="1">
      <c r="B148" s="14"/>
      <c r="E148" s="14"/>
    </row>
    <row r="149" spans="1:8" ht="15.75" customHeight="1">
      <c r="B149" s="14"/>
    </row>
    <row r="150" spans="1:8" ht="15.75" customHeight="1">
      <c r="B150" s="14"/>
    </row>
    <row r="151" spans="1:8" ht="15.75" customHeight="1">
      <c r="B151" s="14"/>
      <c r="C151" s="22"/>
    </row>
    <row r="152" spans="1:8" ht="15.75" customHeight="1">
      <c r="B152" s="14"/>
    </row>
    <row r="153" spans="1:8" ht="15.75" customHeight="1">
      <c r="B153" s="14"/>
    </row>
    <row r="154" spans="1:8" ht="15.75" customHeight="1">
      <c r="B154" s="14"/>
    </row>
    <row r="155" spans="1:8" ht="15.75" customHeight="1">
      <c r="B155" s="14"/>
    </row>
    <row r="156" spans="1:8" ht="15.75" customHeight="1">
      <c r="A156" s="22"/>
      <c r="B156" s="14"/>
    </row>
    <row r="157" spans="1:8" ht="15.75" customHeight="1">
      <c r="A157" s="22"/>
      <c r="B157" s="14"/>
    </row>
    <row r="158" spans="1:8" ht="15.75" customHeight="1">
      <c r="A158" s="53"/>
      <c r="B158" s="14"/>
    </row>
    <row r="159" spans="1:8" ht="15.75" customHeight="1">
      <c r="A159" s="53"/>
      <c r="B159" s="14"/>
    </row>
    <row r="160" spans="1:8" ht="15.75" customHeight="1">
      <c r="A160" s="53"/>
      <c r="B160" s="14"/>
    </row>
    <row r="161" spans="1:2" ht="15.75" customHeight="1">
      <c r="A161" s="53"/>
      <c r="B161" s="14"/>
    </row>
    <row r="162" spans="1:2" ht="15.75" customHeight="1">
      <c r="A162" s="53"/>
      <c r="B162" s="14"/>
    </row>
    <row r="163" spans="1:2" ht="15.75" customHeight="1">
      <c r="A163" s="53"/>
      <c r="B163" s="14"/>
    </row>
    <row r="164" spans="1:2" ht="15.75" customHeight="1">
      <c r="A164" s="53"/>
      <c r="B164" s="14"/>
    </row>
    <row r="165" spans="1:2" ht="15.75" customHeight="1">
      <c r="A165" s="53"/>
      <c r="B165" s="14"/>
    </row>
    <row r="166" spans="1:2" ht="15.75" customHeight="1">
      <c r="A166" s="53"/>
      <c r="B166" s="14"/>
    </row>
    <row r="167" spans="1:2" ht="15.75" customHeight="1">
      <c r="A167" s="53"/>
      <c r="B167" s="14"/>
    </row>
    <row r="168" spans="1:2" ht="15.75" customHeight="1">
      <c r="A168" s="53"/>
      <c r="B168" s="14"/>
    </row>
    <row r="169" spans="1:2" ht="15.75" customHeight="1">
      <c r="A169" s="53"/>
      <c r="B169" s="14"/>
    </row>
    <row r="170" spans="1:2" ht="15.75" customHeight="1">
      <c r="A170" s="53"/>
    </row>
    <row r="171" spans="1:2" ht="15.75" customHeight="1">
      <c r="A171" s="53"/>
      <c r="B171" s="14"/>
    </row>
    <row r="172" spans="1:2" ht="15.75" customHeight="1">
      <c r="A172" s="53"/>
    </row>
    <row r="173" spans="1:2" ht="15.75" customHeight="1">
      <c r="A173" s="53"/>
    </row>
    <row r="174" spans="1:2" ht="15.75" customHeight="1"/>
    <row r="175" spans="1:2" ht="15.75" customHeight="1"/>
    <row r="176" spans="1:2" ht="15.75" customHeight="1"/>
    <row r="177" spans="1:1" ht="15.75" customHeight="1"/>
    <row r="178" spans="1:1" ht="15.75" customHeight="1"/>
    <row r="179" spans="1:1" ht="15.75" customHeight="1"/>
    <row r="180" spans="1:1" ht="15.75" customHeight="1"/>
    <row r="181" spans="1:1" ht="15.75" customHeight="1"/>
    <row r="182" spans="1:1" ht="15.75" customHeight="1"/>
    <row r="183" spans="1:1" ht="15.75" customHeight="1"/>
    <row r="184" spans="1:1" ht="15.75" customHeight="1"/>
    <row r="185" spans="1:1" ht="15.75" customHeight="1"/>
    <row r="186" spans="1:1" ht="15.75" customHeight="1"/>
    <row r="187" spans="1:1" ht="15.75" customHeight="1">
      <c r="A187" s="53"/>
    </row>
    <row r="188" spans="1:1" ht="15.75" customHeight="1"/>
    <row r="189" spans="1:1" ht="15.75" customHeight="1"/>
    <row r="190" spans="1:1" ht="15.75" customHeight="1"/>
    <row r="191" spans="1:1" ht="15.75" customHeight="1"/>
    <row r="192" spans="1:1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1:A12"/>
    <mergeCell ref="A92:B92"/>
    <mergeCell ref="C92:D92"/>
    <mergeCell ref="E98:F98"/>
  </mergeCells>
  <printOptions gridLines="1"/>
  <pageMargins left="0.7" right="0.7" top="0.75" bottom="0.75" header="0" footer="0"/>
  <pageSetup orientation="landscape"/>
  <rowBreaks count="3" manualBreakCount="3">
    <brk id="112" man="1"/>
    <brk id="38" man="1"/>
    <brk id="7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January 2025</vt:lpstr>
      <vt:lpstr>February 2025</vt:lpstr>
      <vt:lpstr>March 2025</vt:lpstr>
      <vt:lpstr>April 2025</vt:lpstr>
      <vt:lpstr>May 2025</vt:lpstr>
      <vt:lpstr>June 2025</vt:lpstr>
      <vt:lpstr>July 2025</vt:lpstr>
      <vt:lpstr>August 2025</vt:lpstr>
      <vt:lpstr>September 2025</vt:lpstr>
      <vt:lpstr>October 2025</vt:lpstr>
      <vt:lpstr>November 2025</vt:lpstr>
      <vt:lpstr>December 2024</vt:lpstr>
      <vt:lpstr>December 2025</vt:lpstr>
      <vt:lpstr>Variances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 Zinter</dc:creator>
  <cp:lastModifiedBy>bergenclerk</cp:lastModifiedBy>
  <dcterms:created xsi:type="dcterms:W3CDTF">2014-07-02T16:58:37Z</dcterms:created>
  <dcterms:modified xsi:type="dcterms:W3CDTF">2025-06-09T20:05:36Z</dcterms:modified>
</cp:coreProperties>
</file>